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\Desktop\Non_Linear Results\"/>
    </mc:Choice>
  </mc:AlternateContent>
  <bookViews>
    <workbookView xWindow="0" yWindow="0" windowWidth="28800" windowHeight="12435" activeTab="1"/>
  </bookViews>
  <sheets>
    <sheet name="Elovich_Fe" sheetId="1" r:id="rId1"/>
    <sheet name="Elovich_Mn" sheetId="2" r:id="rId2"/>
  </sheets>
  <externalReferences>
    <externalReference r:id="rId3"/>
  </externalReferences>
  <definedNames>
    <definedName name="solver_adj" localSheetId="0" hidden="1">Elovich_Fe!$AJ$105:$AJ$106</definedName>
    <definedName name="solver_adj" localSheetId="1" hidden="1">Elovich_Mn!$AJ$105:$AJ$106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Elovich_Fe!$AN$101</definedName>
    <definedName name="solver_opt" localSheetId="1" hidden="1">Elovich_Mn!$AN$101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2" l="1"/>
  <c r="AG90" i="2" l="1"/>
  <c r="AG91" i="2"/>
  <c r="AG92" i="2"/>
  <c r="AG93" i="2"/>
  <c r="AG94" i="2"/>
  <c r="AG89" i="2"/>
  <c r="Q90" i="2"/>
  <c r="Q91" i="2"/>
  <c r="Q92" i="2"/>
  <c r="Q93" i="2"/>
  <c r="R93" i="2" s="1"/>
  <c r="Q94" i="2"/>
  <c r="Q89" i="2"/>
  <c r="C90" i="2"/>
  <c r="C91" i="2"/>
  <c r="C92" i="2"/>
  <c r="C93" i="2"/>
  <c r="D93" i="2" s="1"/>
  <c r="C94" i="2"/>
  <c r="C89" i="2"/>
  <c r="C63" i="2"/>
  <c r="C64" i="2"/>
  <c r="C65" i="2"/>
  <c r="C66" i="2"/>
  <c r="D66" i="2" s="1"/>
  <c r="C67" i="2"/>
  <c r="C62" i="2"/>
  <c r="Q63" i="2"/>
  <c r="Q64" i="2"/>
  <c r="Q65" i="2"/>
  <c r="R65" i="2" s="1"/>
  <c r="Q66" i="2"/>
  <c r="R66" i="2" s="1"/>
  <c r="Q67" i="2"/>
  <c r="Q62" i="2"/>
  <c r="AG63" i="2"/>
  <c r="AG64" i="2"/>
  <c r="AG65" i="2"/>
  <c r="AH65" i="2" s="1"/>
  <c r="AG66" i="2"/>
  <c r="AG67" i="2"/>
  <c r="AG62" i="2"/>
  <c r="AG17" i="2"/>
  <c r="AG18" i="2"/>
  <c r="AG19" i="2"/>
  <c r="AG20" i="2"/>
  <c r="AG21" i="2"/>
  <c r="AG16" i="2"/>
  <c r="Q17" i="2"/>
  <c r="Q18" i="2"/>
  <c r="Q19" i="2"/>
  <c r="Q20" i="2"/>
  <c r="R20" i="2" s="1"/>
  <c r="Q21" i="2"/>
  <c r="Q16" i="2"/>
  <c r="C17" i="2"/>
  <c r="C18" i="2"/>
  <c r="C19" i="2"/>
  <c r="C20" i="2"/>
  <c r="D20" i="2" s="1"/>
  <c r="C21" i="2"/>
  <c r="C16" i="2"/>
  <c r="AG90" i="1"/>
  <c r="AG91" i="1"/>
  <c r="AG92" i="1"/>
  <c r="AG93" i="1"/>
  <c r="AH93" i="1" s="1"/>
  <c r="AG94" i="1"/>
  <c r="AG89" i="1"/>
  <c r="Q90" i="1"/>
  <c r="Q91" i="1"/>
  <c r="Q92" i="1"/>
  <c r="Q93" i="1"/>
  <c r="R93" i="1" s="1"/>
  <c r="Q94" i="1"/>
  <c r="Q89" i="1"/>
  <c r="C90" i="1"/>
  <c r="C91" i="1"/>
  <c r="C92" i="1"/>
  <c r="C93" i="1"/>
  <c r="D93" i="1" s="1"/>
  <c r="C94" i="1"/>
  <c r="C89" i="1"/>
  <c r="C63" i="1"/>
  <c r="C64" i="1"/>
  <c r="C65" i="1"/>
  <c r="C66" i="1"/>
  <c r="D66" i="1" s="1"/>
  <c r="C67" i="1"/>
  <c r="C62" i="1"/>
  <c r="Q63" i="1"/>
  <c r="Q64" i="1"/>
  <c r="Q65" i="1"/>
  <c r="Q66" i="1"/>
  <c r="R66" i="1" s="1"/>
  <c r="Q67" i="1"/>
  <c r="Q62" i="1"/>
  <c r="AG63" i="1"/>
  <c r="AG64" i="1"/>
  <c r="AG65" i="1"/>
  <c r="AH65" i="1" s="1"/>
  <c r="AG66" i="1"/>
  <c r="AH66" i="1" s="1"/>
  <c r="AG67" i="1"/>
  <c r="AG62" i="1"/>
  <c r="AG17" i="1"/>
  <c r="AG18" i="1"/>
  <c r="AG19" i="1"/>
  <c r="AG20" i="1"/>
  <c r="AH20" i="1" s="1"/>
  <c r="AG21" i="1"/>
  <c r="AG16" i="1"/>
  <c r="Q17" i="1"/>
  <c r="Q18" i="1"/>
  <c r="Q19" i="1"/>
  <c r="Q20" i="1"/>
  <c r="R20" i="1" s="1"/>
  <c r="Q21" i="1"/>
  <c r="Q16" i="1"/>
  <c r="C17" i="1"/>
  <c r="C18" i="1"/>
  <c r="C19" i="1"/>
  <c r="C20" i="1"/>
  <c r="C21" i="1"/>
  <c r="C16" i="1"/>
  <c r="AM94" i="2"/>
  <c r="AI94" i="2"/>
  <c r="AH94" i="2"/>
  <c r="W94" i="2"/>
  <c r="S94" i="2"/>
  <c r="R94" i="2"/>
  <c r="I94" i="2"/>
  <c r="E94" i="2"/>
  <c r="D94" i="2"/>
  <c r="AM93" i="2"/>
  <c r="AI93" i="2"/>
  <c r="AH93" i="2"/>
  <c r="W93" i="2"/>
  <c r="S93" i="2"/>
  <c r="I93" i="2"/>
  <c r="E93" i="2"/>
  <c r="AM92" i="2"/>
  <c r="AI92" i="2"/>
  <c r="AH92" i="2"/>
  <c r="W92" i="2"/>
  <c r="S92" i="2"/>
  <c r="R92" i="2"/>
  <c r="I92" i="2"/>
  <c r="K92" i="2" s="1"/>
  <c r="M92" i="2" s="1"/>
  <c r="E92" i="2"/>
  <c r="D92" i="2"/>
  <c r="AM91" i="2"/>
  <c r="AI91" i="2"/>
  <c r="AH91" i="2"/>
  <c r="W91" i="2"/>
  <c r="S91" i="2"/>
  <c r="R91" i="2"/>
  <c r="I91" i="2"/>
  <c r="E91" i="2"/>
  <c r="D91" i="2"/>
  <c r="AM90" i="2"/>
  <c r="AI90" i="2"/>
  <c r="AH90" i="2"/>
  <c r="W90" i="2"/>
  <c r="S90" i="2"/>
  <c r="R90" i="2"/>
  <c r="I90" i="2"/>
  <c r="E90" i="2"/>
  <c r="D90" i="2"/>
  <c r="AM89" i="2"/>
  <c r="AI89" i="2"/>
  <c r="AH89" i="2"/>
  <c r="W89" i="2"/>
  <c r="S89" i="2"/>
  <c r="R89" i="2"/>
  <c r="I89" i="2"/>
  <c r="E89" i="2"/>
  <c r="D89" i="2"/>
  <c r="AM67" i="2"/>
  <c r="AI67" i="2"/>
  <c r="AH67" i="2"/>
  <c r="W67" i="2"/>
  <c r="S67" i="2"/>
  <c r="R67" i="2"/>
  <c r="I67" i="2"/>
  <c r="E67" i="2"/>
  <c r="D67" i="2"/>
  <c r="AM66" i="2"/>
  <c r="AI66" i="2"/>
  <c r="AH66" i="2"/>
  <c r="W66" i="2"/>
  <c r="S66" i="2"/>
  <c r="I66" i="2"/>
  <c r="E66" i="2"/>
  <c r="AM65" i="2"/>
  <c r="AI65" i="2"/>
  <c r="W65" i="2"/>
  <c r="S65" i="2"/>
  <c r="I65" i="2"/>
  <c r="E65" i="2"/>
  <c r="D65" i="2"/>
  <c r="AM64" i="2"/>
  <c r="AI64" i="2"/>
  <c r="AH64" i="2"/>
  <c r="W64" i="2"/>
  <c r="Y64" i="2" s="1"/>
  <c r="AA64" i="2" s="1"/>
  <c r="S64" i="2"/>
  <c r="R64" i="2"/>
  <c r="I64" i="2"/>
  <c r="E64" i="2"/>
  <c r="D64" i="2"/>
  <c r="AM63" i="2"/>
  <c r="AI63" i="2"/>
  <c r="AH63" i="2"/>
  <c r="W63" i="2"/>
  <c r="S63" i="2"/>
  <c r="R63" i="2"/>
  <c r="I63" i="2"/>
  <c r="E63" i="2"/>
  <c r="D63" i="2"/>
  <c r="AM62" i="2"/>
  <c r="AI62" i="2"/>
  <c r="AH62" i="2"/>
  <c r="W62" i="2"/>
  <c r="S62" i="2"/>
  <c r="R62" i="2"/>
  <c r="I62" i="2"/>
  <c r="E62" i="2"/>
  <c r="D62" i="2"/>
  <c r="AM21" i="2"/>
  <c r="AI21" i="2"/>
  <c r="AH21" i="2"/>
  <c r="W21" i="2"/>
  <c r="S21" i="2"/>
  <c r="R21" i="2"/>
  <c r="I21" i="2"/>
  <c r="E21" i="2"/>
  <c r="D21" i="2"/>
  <c r="AM20" i="2"/>
  <c r="AI20" i="2"/>
  <c r="AH20" i="2"/>
  <c r="W20" i="2"/>
  <c r="S20" i="2"/>
  <c r="I20" i="2"/>
  <c r="E20" i="2"/>
  <c r="AM19" i="2"/>
  <c r="AI19" i="2"/>
  <c r="AH19" i="2"/>
  <c r="W19" i="2"/>
  <c r="S19" i="2"/>
  <c r="R19" i="2"/>
  <c r="I19" i="2"/>
  <c r="E19" i="2"/>
  <c r="D19" i="2"/>
  <c r="AM18" i="2"/>
  <c r="AI18" i="2"/>
  <c r="AH18" i="2"/>
  <c r="W18" i="2"/>
  <c r="S18" i="2"/>
  <c r="R18" i="2"/>
  <c r="I18" i="2"/>
  <c r="E18" i="2"/>
  <c r="D18" i="2"/>
  <c r="AM17" i="2"/>
  <c r="AI17" i="2"/>
  <c r="AH17" i="2"/>
  <c r="W17" i="2"/>
  <c r="Y17" i="2" s="1"/>
  <c r="AA17" i="2" s="1"/>
  <c r="S17" i="2"/>
  <c r="R17" i="2"/>
  <c r="I17" i="2"/>
  <c r="E17" i="2"/>
  <c r="D17" i="2"/>
  <c r="AM16" i="2"/>
  <c r="AI16" i="2"/>
  <c r="AH16" i="2"/>
  <c r="S16" i="2"/>
  <c r="R16" i="2"/>
  <c r="I16" i="2"/>
  <c r="E16" i="2"/>
  <c r="D16" i="2"/>
  <c r="AM90" i="1"/>
  <c r="AM91" i="1"/>
  <c r="AM92" i="1"/>
  <c r="AM93" i="1"/>
  <c r="AM94" i="1"/>
  <c r="AM89" i="1"/>
  <c r="W90" i="1"/>
  <c r="W91" i="1"/>
  <c r="W92" i="1"/>
  <c r="W93" i="1"/>
  <c r="W94" i="1"/>
  <c r="W89" i="1"/>
  <c r="I90" i="1"/>
  <c r="I91" i="1"/>
  <c r="I92" i="1"/>
  <c r="I93" i="1"/>
  <c r="I94" i="1"/>
  <c r="I89" i="1"/>
  <c r="I63" i="1"/>
  <c r="I64" i="1"/>
  <c r="I65" i="1"/>
  <c r="I66" i="1"/>
  <c r="I67" i="1"/>
  <c r="I62" i="1"/>
  <c r="W66" i="1"/>
  <c r="W63" i="1"/>
  <c r="W64" i="1"/>
  <c r="W65" i="1"/>
  <c r="W67" i="1"/>
  <c r="W62" i="1"/>
  <c r="AM63" i="1"/>
  <c r="AM64" i="1"/>
  <c r="AM65" i="1"/>
  <c r="AM66" i="1"/>
  <c r="AM67" i="1"/>
  <c r="AM62" i="1"/>
  <c r="AM17" i="1"/>
  <c r="AM18" i="1"/>
  <c r="AM19" i="1"/>
  <c r="AM20" i="1"/>
  <c r="AM21" i="1"/>
  <c r="AM16" i="1"/>
  <c r="W17" i="1"/>
  <c r="W18" i="1"/>
  <c r="W19" i="1"/>
  <c r="W20" i="1"/>
  <c r="W21" i="1"/>
  <c r="W16" i="1"/>
  <c r="I16" i="1"/>
  <c r="J10" i="2"/>
  <c r="I10" i="2"/>
  <c r="H10" i="2"/>
  <c r="G10" i="2"/>
  <c r="F10" i="2"/>
  <c r="E10" i="2"/>
  <c r="D10" i="2"/>
  <c r="C10" i="2"/>
  <c r="B10" i="2"/>
  <c r="A10" i="2"/>
  <c r="J9" i="2"/>
  <c r="I9" i="2"/>
  <c r="H9" i="2"/>
  <c r="G9" i="2"/>
  <c r="F9" i="2"/>
  <c r="E9" i="2"/>
  <c r="D9" i="2"/>
  <c r="C9" i="2"/>
  <c r="B9" i="2"/>
  <c r="A9" i="2"/>
  <c r="J8" i="2"/>
  <c r="I8" i="2"/>
  <c r="H8" i="2"/>
  <c r="G8" i="2"/>
  <c r="F8" i="2"/>
  <c r="E8" i="2"/>
  <c r="D8" i="2"/>
  <c r="C8" i="2"/>
  <c r="B8" i="2"/>
  <c r="A8" i="2"/>
  <c r="J7" i="2"/>
  <c r="I7" i="2"/>
  <c r="H7" i="2"/>
  <c r="G7" i="2"/>
  <c r="F7" i="2"/>
  <c r="E7" i="2"/>
  <c r="D7" i="2"/>
  <c r="C7" i="2"/>
  <c r="B7" i="2"/>
  <c r="A7" i="2"/>
  <c r="J6" i="2"/>
  <c r="I6" i="2"/>
  <c r="H6" i="2"/>
  <c r="G6" i="2"/>
  <c r="F6" i="2"/>
  <c r="E6" i="2"/>
  <c r="D6" i="2"/>
  <c r="C6" i="2"/>
  <c r="B6" i="2"/>
  <c r="A6" i="2"/>
  <c r="J5" i="2"/>
  <c r="I5" i="2"/>
  <c r="H5" i="2"/>
  <c r="G5" i="2"/>
  <c r="F5" i="2"/>
  <c r="E5" i="2"/>
  <c r="D5" i="2"/>
  <c r="C5" i="2"/>
  <c r="B5" i="2"/>
  <c r="A5" i="2"/>
  <c r="J4" i="2"/>
  <c r="I4" i="2"/>
  <c r="H4" i="2"/>
  <c r="G4" i="2"/>
  <c r="F4" i="2"/>
  <c r="E4" i="2"/>
  <c r="D4" i="2"/>
  <c r="C4" i="2"/>
  <c r="B4" i="2"/>
  <c r="A4" i="2"/>
  <c r="J3" i="2"/>
  <c r="I3" i="2"/>
  <c r="H3" i="2"/>
  <c r="G3" i="2"/>
  <c r="F3" i="2"/>
  <c r="E3" i="2"/>
  <c r="D3" i="2"/>
  <c r="C3" i="2"/>
  <c r="B3" i="2"/>
  <c r="A3" i="2"/>
  <c r="H2" i="2"/>
  <c r="E2" i="2"/>
  <c r="B2" i="2"/>
  <c r="A2" i="2"/>
  <c r="A1" i="2"/>
  <c r="AI94" i="1"/>
  <c r="AH94" i="1"/>
  <c r="S94" i="1"/>
  <c r="R94" i="1"/>
  <c r="E94" i="1"/>
  <c r="D94" i="1"/>
  <c r="AI93" i="1"/>
  <c r="S93" i="1"/>
  <c r="E93" i="1"/>
  <c r="AI92" i="1"/>
  <c r="AH92" i="1"/>
  <c r="AO92" i="1" s="1"/>
  <c r="AQ92" i="1" s="1"/>
  <c r="S92" i="1"/>
  <c r="R92" i="1"/>
  <c r="E92" i="1"/>
  <c r="D92" i="1"/>
  <c r="AI91" i="1"/>
  <c r="AH91" i="1"/>
  <c r="S91" i="1"/>
  <c r="R91" i="1"/>
  <c r="E91" i="1"/>
  <c r="D91" i="1"/>
  <c r="AI90" i="1"/>
  <c r="AH90" i="1"/>
  <c r="S90" i="1"/>
  <c r="R90" i="1"/>
  <c r="E90" i="1"/>
  <c r="D90" i="1"/>
  <c r="K90" i="1" s="1"/>
  <c r="M90" i="1" s="1"/>
  <c r="AI89" i="1"/>
  <c r="AH89" i="1"/>
  <c r="S89" i="1"/>
  <c r="R89" i="1"/>
  <c r="E89" i="1"/>
  <c r="D89" i="1"/>
  <c r="AI67" i="1"/>
  <c r="AH67" i="1"/>
  <c r="S67" i="1"/>
  <c r="R67" i="1"/>
  <c r="E67" i="1"/>
  <c r="D67" i="1"/>
  <c r="AI66" i="1"/>
  <c r="S66" i="1"/>
  <c r="E66" i="1"/>
  <c r="AI65" i="1"/>
  <c r="S65" i="1"/>
  <c r="R65" i="1"/>
  <c r="E65" i="1"/>
  <c r="D65" i="1"/>
  <c r="AI64" i="1"/>
  <c r="AH64" i="1"/>
  <c r="S64" i="1"/>
  <c r="R64" i="1"/>
  <c r="Y64" i="1" s="1"/>
  <c r="AA64" i="1" s="1"/>
  <c r="E64" i="1"/>
  <c r="D64" i="1"/>
  <c r="AI63" i="1"/>
  <c r="AH63" i="1"/>
  <c r="S63" i="1"/>
  <c r="R63" i="1"/>
  <c r="E63" i="1"/>
  <c r="D63" i="1"/>
  <c r="AI62" i="1"/>
  <c r="AH62" i="1"/>
  <c r="S62" i="1"/>
  <c r="R62" i="1"/>
  <c r="E62" i="1"/>
  <c r="D62" i="1"/>
  <c r="AI21" i="1"/>
  <c r="AH21" i="1"/>
  <c r="AO21" i="1" s="1"/>
  <c r="AQ21" i="1" s="1"/>
  <c r="S21" i="1"/>
  <c r="R21" i="1"/>
  <c r="I21" i="1"/>
  <c r="E21" i="1"/>
  <c r="D21" i="1"/>
  <c r="AI20" i="1"/>
  <c r="S20" i="1"/>
  <c r="I20" i="1"/>
  <c r="E20" i="1"/>
  <c r="D20" i="1"/>
  <c r="AI19" i="1"/>
  <c r="AH19" i="1"/>
  <c r="S19" i="1"/>
  <c r="R19" i="1"/>
  <c r="I19" i="1"/>
  <c r="E19" i="1"/>
  <c r="D19" i="1"/>
  <c r="AI18" i="1"/>
  <c r="AH18" i="1"/>
  <c r="AO18" i="1" s="1"/>
  <c r="AQ18" i="1" s="1"/>
  <c r="S18" i="1"/>
  <c r="R18" i="1"/>
  <c r="I18" i="1"/>
  <c r="E18" i="1"/>
  <c r="D18" i="1"/>
  <c r="AI17" i="1"/>
  <c r="AH17" i="1"/>
  <c r="S17" i="1"/>
  <c r="R17" i="1"/>
  <c r="I17" i="1"/>
  <c r="E17" i="1"/>
  <c r="D17" i="1"/>
  <c r="AI16" i="1"/>
  <c r="AH16" i="1"/>
  <c r="S16" i="1"/>
  <c r="R16" i="1"/>
  <c r="E16" i="1"/>
  <c r="D16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H2" i="1"/>
  <c r="E2" i="1"/>
  <c r="B2" i="1"/>
  <c r="A2" i="1"/>
  <c r="A1" i="1"/>
  <c r="AL100" i="2" l="1"/>
  <c r="V100" i="2"/>
  <c r="Y93" i="2"/>
  <c r="AA93" i="2" s="1"/>
  <c r="F96" i="2"/>
  <c r="K94" i="2"/>
  <c r="M94" i="2" s="1"/>
  <c r="F69" i="2"/>
  <c r="V73" i="2"/>
  <c r="AL73" i="2"/>
  <c r="AL27" i="2"/>
  <c r="V27" i="2"/>
  <c r="K64" i="2"/>
  <c r="M64" i="2" s="1"/>
  <c r="Y90" i="2"/>
  <c r="AA90" i="2" s="1"/>
  <c r="AO17" i="2"/>
  <c r="AQ17" i="2" s="1"/>
  <c r="Y91" i="2"/>
  <c r="AA91" i="2" s="1"/>
  <c r="F23" i="2"/>
  <c r="AO91" i="1"/>
  <c r="AQ91" i="1" s="1"/>
  <c r="Y91" i="1"/>
  <c r="AA91" i="1" s="1"/>
  <c r="AO17" i="1"/>
  <c r="AQ17" i="1" s="1"/>
  <c r="AL27" i="1"/>
  <c r="Y17" i="1"/>
  <c r="AA17" i="1" s="1"/>
  <c r="H27" i="1"/>
  <c r="K16" i="1"/>
  <c r="M16" i="1" s="1"/>
  <c r="AO91" i="2"/>
  <c r="AQ91" i="2" s="1"/>
  <c r="AO92" i="2"/>
  <c r="AQ92" i="2" s="1"/>
  <c r="Y94" i="2"/>
  <c r="AA94" i="2" s="1"/>
  <c r="K93" i="2"/>
  <c r="M93" i="2" s="1"/>
  <c r="C73" i="2"/>
  <c r="Y65" i="2"/>
  <c r="AA65" i="2" s="1"/>
  <c r="AO66" i="2"/>
  <c r="AQ66" i="2" s="1"/>
  <c r="AO18" i="2"/>
  <c r="AQ18" i="2" s="1"/>
  <c r="Y21" i="2"/>
  <c r="AA21" i="2" s="1"/>
  <c r="K20" i="2"/>
  <c r="M20" i="2" s="1"/>
  <c r="R96" i="1"/>
  <c r="AO93" i="2"/>
  <c r="AQ93" i="2" s="1"/>
  <c r="AO90" i="2"/>
  <c r="AQ90" i="2" s="1"/>
  <c r="AO94" i="2"/>
  <c r="AQ94" i="2" s="1"/>
  <c r="R96" i="2"/>
  <c r="Y92" i="2"/>
  <c r="AA92" i="2" s="1"/>
  <c r="K90" i="2"/>
  <c r="M90" i="2" s="1"/>
  <c r="C100" i="2"/>
  <c r="K91" i="2"/>
  <c r="M91" i="2" s="1"/>
  <c r="K65" i="2"/>
  <c r="M65" i="2" s="1"/>
  <c r="K66" i="2"/>
  <c r="M66" i="2" s="1"/>
  <c r="K63" i="2"/>
  <c r="M63" i="2" s="1"/>
  <c r="K67" i="2"/>
  <c r="M67" i="2" s="1"/>
  <c r="Y66" i="2"/>
  <c r="AA66" i="2" s="1"/>
  <c r="Y63" i="2"/>
  <c r="AA63" i="2" s="1"/>
  <c r="Y67" i="2"/>
  <c r="AA67" i="2" s="1"/>
  <c r="R69" i="2"/>
  <c r="AO63" i="2"/>
  <c r="AQ63" i="2" s="1"/>
  <c r="AO67" i="2"/>
  <c r="AQ67" i="2" s="1"/>
  <c r="AO64" i="2"/>
  <c r="AQ64" i="2" s="1"/>
  <c r="AO65" i="2"/>
  <c r="AQ65" i="2" s="1"/>
  <c r="AO19" i="2"/>
  <c r="AQ19" i="2" s="1"/>
  <c r="AO20" i="2"/>
  <c r="AQ20" i="2" s="1"/>
  <c r="AO21" i="2"/>
  <c r="AQ21" i="2" s="1"/>
  <c r="R23" i="2"/>
  <c r="Y18" i="2"/>
  <c r="AA18" i="2" s="1"/>
  <c r="Y19" i="2"/>
  <c r="AA19" i="2" s="1"/>
  <c r="Y20" i="2"/>
  <c r="AA20" i="2" s="1"/>
  <c r="K21" i="2"/>
  <c r="M21" i="2" s="1"/>
  <c r="K19" i="2"/>
  <c r="M19" i="2" s="1"/>
  <c r="C27" i="2"/>
  <c r="AJ16" i="2" s="1"/>
  <c r="K18" i="2"/>
  <c r="M18" i="2" s="1"/>
  <c r="K17" i="2"/>
  <c r="M17" i="2" s="1"/>
  <c r="K16" i="2"/>
  <c r="M16" i="2" s="1"/>
  <c r="AO16" i="2"/>
  <c r="AQ16" i="2" s="1"/>
  <c r="D23" i="2"/>
  <c r="AH23" i="2"/>
  <c r="H27" i="2"/>
  <c r="AG27" i="2"/>
  <c r="K62" i="2"/>
  <c r="M62" i="2" s="1"/>
  <c r="AO62" i="2"/>
  <c r="AQ62" i="2" s="1"/>
  <c r="D69" i="2"/>
  <c r="AH69" i="2"/>
  <c r="H73" i="2"/>
  <c r="K74" i="2" s="1"/>
  <c r="AG73" i="2"/>
  <c r="K89" i="2"/>
  <c r="M89" i="2" s="1"/>
  <c r="AO89" i="2"/>
  <c r="AQ89" i="2" s="1"/>
  <c r="D96" i="2"/>
  <c r="AH96" i="2"/>
  <c r="H100" i="2"/>
  <c r="AG100" i="2"/>
  <c r="AJ23" i="2"/>
  <c r="Q27" i="2"/>
  <c r="AJ69" i="2"/>
  <c r="Q73" i="2"/>
  <c r="Y74" i="2" s="1"/>
  <c r="AJ96" i="2"/>
  <c r="Q100" i="2"/>
  <c r="Y16" i="2"/>
  <c r="AA16" i="2" s="1"/>
  <c r="Y62" i="2"/>
  <c r="AA62" i="2" s="1"/>
  <c r="Y89" i="2"/>
  <c r="AA89" i="2" s="1"/>
  <c r="T23" i="2"/>
  <c r="T69" i="2"/>
  <c r="T96" i="2"/>
  <c r="AO20" i="1"/>
  <c r="AQ20" i="1" s="1"/>
  <c r="K63" i="1"/>
  <c r="M63" i="1" s="1"/>
  <c r="R23" i="1"/>
  <c r="AO19" i="1"/>
  <c r="AQ19" i="1" s="1"/>
  <c r="F69" i="1"/>
  <c r="AH69" i="1"/>
  <c r="Y65" i="1"/>
  <c r="AA65" i="1" s="1"/>
  <c r="C100" i="1"/>
  <c r="AL100" i="1"/>
  <c r="AO65" i="1"/>
  <c r="AQ65" i="1" s="1"/>
  <c r="K67" i="1"/>
  <c r="M67" i="1" s="1"/>
  <c r="F23" i="1"/>
  <c r="H73" i="1"/>
  <c r="H100" i="1"/>
  <c r="AO16" i="1"/>
  <c r="AQ16" i="1" s="1"/>
  <c r="K20" i="1"/>
  <c r="M20" i="1" s="1"/>
  <c r="R69" i="1"/>
  <c r="K92" i="1"/>
  <c r="M92" i="1" s="1"/>
  <c r="K94" i="1"/>
  <c r="M94" i="1" s="1"/>
  <c r="K17" i="1"/>
  <c r="M17" i="1" s="1"/>
  <c r="K62" i="1"/>
  <c r="M62" i="1" s="1"/>
  <c r="AL73" i="1"/>
  <c r="AO64" i="1"/>
  <c r="AQ64" i="1" s="1"/>
  <c r="K66" i="1"/>
  <c r="M66" i="1" s="1"/>
  <c r="V100" i="1"/>
  <c r="AO90" i="1"/>
  <c r="AQ90" i="1" s="1"/>
  <c r="Y19" i="1"/>
  <c r="AA19" i="1" s="1"/>
  <c r="V73" i="1"/>
  <c r="AO63" i="1"/>
  <c r="AQ63" i="1" s="1"/>
  <c r="K65" i="1"/>
  <c r="M65" i="1" s="1"/>
  <c r="Y66" i="1"/>
  <c r="AA66" i="1" s="1"/>
  <c r="AO67" i="1"/>
  <c r="AQ67" i="1" s="1"/>
  <c r="F96" i="1"/>
  <c r="Y93" i="1"/>
  <c r="AA93" i="1" s="1"/>
  <c r="AO94" i="1"/>
  <c r="AQ94" i="1" s="1"/>
  <c r="K18" i="1"/>
  <c r="M18" i="1" s="1"/>
  <c r="K21" i="1"/>
  <c r="M21" i="1" s="1"/>
  <c r="Y18" i="1"/>
  <c r="AA18" i="1" s="1"/>
  <c r="Y20" i="1"/>
  <c r="AA20" i="1" s="1"/>
  <c r="V27" i="1"/>
  <c r="K19" i="1"/>
  <c r="M19" i="1" s="1"/>
  <c r="C27" i="1"/>
  <c r="F64" i="1" s="1"/>
  <c r="D23" i="1"/>
  <c r="AG27" i="1"/>
  <c r="AO28" i="1" s="1"/>
  <c r="AH23" i="1"/>
  <c r="AJ93" i="1"/>
  <c r="Y21" i="1"/>
  <c r="AA21" i="1" s="1"/>
  <c r="AO62" i="1"/>
  <c r="AQ62" i="1" s="1"/>
  <c r="Y63" i="1"/>
  <c r="AA63" i="1" s="1"/>
  <c r="K64" i="1"/>
  <c r="M64" i="1" s="1"/>
  <c r="AO66" i="1"/>
  <c r="AQ66" i="1" s="1"/>
  <c r="Y67" i="1"/>
  <c r="AA67" i="1" s="1"/>
  <c r="D69" i="1"/>
  <c r="AG73" i="1"/>
  <c r="K89" i="1"/>
  <c r="M89" i="1" s="1"/>
  <c r="AO89" i="1"/>
  <c r="AQ89" i="1" s="1"/>
  <c r="Y90" i="1"/>
  <c r="AA90" i="1" s="1"/>
  <c r="K91" i="1"/>
  <c r="M91" i="1" s="1"/>
  <c r="Y92" i="1"/>
  <c r="AA92" i="1" s="1"/>
  <c r="K93" i="1"/>
  <c r="M93" i="1" s="1"/>
  <c r="AO93" i="1"/>
  <c r="AQ93" i="1" s="1"/>
  <c r="Y94" i="1"/>
  <c r="AA94" i="1" s="1"/>
  <c r="D96" i="1"/>
  <c r="AH96" i="1"/>
  <c r="AG100" i="1"/>
  <c r="AJ23" i="1"/>
  <c r="Q27" i="1"/>
  <c r="AJ69" i="1"/>
  <c r="Q73" i="1"/>
  <c r="AJ96" i="1"/>
  <c r="Q100" i="1"/>
  <c r="Y16" i="1"/>
  <c r="AA16" i="1" s="1"/>
  <c r="Y62" i="1"/>
  <c r="AA62" i="1" s="1"/>
  <c r="F66" i="1"/>
  <c r="C73" i="1"/>
  <c r="Y89" i="1"/>
  <c r="AA89" i="1" s="1"/>
  <c r="T23" i="1"/>
  <c r="T69" i="1"/>
  <c r="T96" i="1"/>
  <c r="AO101" i="2" l="1"/>
  <c r="Y101" i="2"/>
  <c r="AO74" i="2"/>
  <c r="AO28" i="2"/>
  <c r="Y28" i="2"/>
  <c r="X101" i="2"/>
  <c r="T107" i="2" s="1"/>
  <c r="AN74" i="2"/>
  <c r="AJ80" i="2" s="1"/>
  <c r="X74" i="2"/>
  <c r="T80" i="2" s="1"/>
  <c r="AN28" i="2"/>
  <c r="J28" i="2"/>
  <c r="Y101" i="1"/>
  <c r="K101" i="1"/>
  <c r="AN101" i="2"/>
  <c r="AJ107" i="2" s="1"/>
  <c r="K101" i="2"/>
  <c r="J101" i="2"/>
  <c r="F89" i="2"/>
  <c r="AN28" i="1"/>
  <c r="J74" i="2"/>
  <c r="F80" i="2" s="1"/>
  <c r="X28" i="2"/>
  <c r="T17" i="2"/>
  <c r="T62" i="2"/>
  <c r="AJ67" i="2"/>
  <c r="F62" i="2"/>
  <c r="T20" i="2"/>
  <c r="F21" i="2"/>
  <c r="AJ94" i="2"/>
  <c r="T92" i="2"/>
  <c r="T65" i="2"/>
  <c r="AJ65" i="2"/>
  <c r="AJ64" i="2"/>
  <c r="T89" i="2"/>
  <c r="AJ92" i="2"/>
  <c r="T66" i="2"/>
  <c r="AJ19" i="2"/>
  <c r="AJ91" i="2"/>
  <c r="F64" i="2"/>
  <c r="F20" i="2"/>
  <c r="F93" i="2"/>
  <c r="F92" i="2"/>
  <c r="T64" i="2"/>
  <c r="F19" i="2"/>
  <c r="F91" i="2"/>
  <c r="T63" i="2"/>
  <c r="T67" i="2"/>
  <c r="F94" i="2"/>
  <c r="T91" i="2"/>
  <c r="F65" i="2"/>
  <c r="T18" i="2"/>
  <c r="T90" i="2"/>
  <c r="AJ62" i="2"/>
  <c r="AJ20" i="2"/>
  <c r="AJ93" i="2"/>
  <c r="AJ90" i="2"/>
  <c r="F63" i="2"/>
  <c r="AJ17" i="2"/>
  <c r="AJ89" i="2"/>
  <c r="F18" i="2"/>
  <c r="T19" i="2"/>
  <c r="F16" i="2"/>
  <c r="T93" i="2"/>
  <c r="K28" i="2"/>
  <c r="T16" i="2"/>
  <c r="F90" i="2"/>
  <c r="AJ63" i="2"/>
  <c r="F17" i="2"/>
  <c r="AJ66" i="2"/>
  <c r="AJ18" i="2"/>
  <c r="T21" i="2"/>
  <c r="T94" i="2"/>
  <c r="F67" i="2"/>
  <c r="AJ21" i="2"/>
  <c r="F66" i="2"/>
  <c r="F107" i="2"/>
  <c r="Y74" i="1"/>
  <c r="AO101" i="1"/>
  <c r="AN74" i="1"/>
  <c r="K74" i="1"/>
  <c r="AJ34" i="1"/>
  <c r="AO74" i="1"/>
  <c r="J74" i="1"/>
  <c r="X74" i="1"/>
  <c r="J28" i="1"/>
  <c r="X28" i="1"/>
  <c r="Y28" i="1"/>
  <c r="AJ67" i="1"/>
  <c r="T66" i="1"/>
  <c r="AJ65" i="1"/>
  <c r="T64" i="1"/>
  <c r="T62" i="1"/>
  <c r="AJ21" i="1"/>
  <c r="AJ94" i="1"/>
  <c r="F94" i="1"/>
  <c r="T93" i="1"/>
  <c r="AJ92" i="1"/>
  <c r="F92" i="1"/>
  <c r="T91" i="1"/>
  <c r="AJ90" i="1"/>
  <c r="F90" i="1"/>
  <c r="T89" i="1"/>
  <c r="F67" i="1"/>
  <c r="F65" i="1"/>
  <c r="AJ63" i="1"/>
  <c r="F63" i="1"/>
  <c r="F21" i="1"/>
  <c r="T20" i="1"/>
  <c r="AJ19" i="1"/>
  <c r="F19" i="1"/>
  <c r="T18" i="1"/>
  <c r="AJ17" i="1"/>
  <c r="F17" i="1"/>
  <c r="T16" i="1"/>
  <c r="K28" i="1"/>
  <c r="T65" i="1"/>
  <c r="T92" i="1"/>
  <c r="AJ16" i="1"/>
  <c r="F93" i="1"/>
  <c r="F91" i="1"/>
  <c r="F89" i="1"/>
  <c r="AJ64" i="1"/>
  <c r="AN101" i="1"/>
  <c r="F20" i="1"/>
  <c r="T17" i="1"/>
  <c r="AJ89" i="1"/>
  <c r="AJ18" i="1"/>
  <c r="T63" i="1"/>
  <c r="AJ91" i="1"/>
  <c r="T21" i="1"/>
  <c r="X101" i="1"/>
  <c r="F62" i="1"/>
  <c r="AJ20" i="1"/>
  <c r="F18" i="1"/>
  <c r="T90" i="1"/>
  <c r="AJ62" i="1"/>
  <c r="J101" i="1"/>
  <c r="F107" i="1" s="1"/>
  <c r="AJ66" i="1"/>
  <c r="T19" i="1"/>
  <c r="F16" i="1"/>
  <c r="T67" i="1"/>
  <c r="T94" i="1"/>
  <c r="AJ34" i="2" l="1"/>
  <c r="T34" i="2"/>
  <c r="E27" i="2"/>
  <c r="F34" i="2"/>
  <c r="T107" i="1"/>
  <c r="S27" i="2"/>
  <c r="AJ107" i="1"/>
  <c r="T80" i="1"/>
  <c r="F34" i="1"/>
  <c r="S73" i="2"/>
  <c r="AI73" i="2"/>
  <c r="AI100" i="2"/>
  <c r="E73" i="2"/>
  <c r="E100" i="2"/>
  <c r="AI27" i="2"/>
  <c r="S100" i="2"/>
  <c r="AJ80" i="1"/>
  <c r="E100" i="1"/>
  <c r="F80" i="1"/>
  <c r="E73" i="1"/>
  <c r="T34" i="1"/>
  <c r="AI73" i="1"/>
  <c r="E27" i="1"/>
  <c r="S73" i="1"/>
  <c r="AI100" i="1"/>
  <c r="AI27" i="1"/>
  <c r="S27" i="1"/>
  <c r="S100" i="1"/>
</calcChain>
</file>

<file path=xl/sharedStrings.xml><?xml version="1.0" encoding="utf-8"?>
<sst xmlns="http://schemas.openxmlformats.org/spreadsheetml/2006/main" count="530" uniqueCount="38">
  <si>
    <t>Iron (Fe)</t>
  </si>
  <si>
    <t>Experimental</t>
  </si>
  <si>
    <t>Square difference</t>
  </si>
  <si>
    <t>Model</t>
  </si>
  <si>
    <t>Time (min)</t>
  </si>
  <si>
    <r>
      <t>C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(mg/l)</t>
    </r>
  </si>
  <si>
    <t>Ce (mg/l)</t>
  </si>
  <si>
    <t>qt(mg/g)</t>
  </si>
  <si>
    <t>ln(t)</t>
  </si>
  <si>
    <t>Residual</t>
  </si>
  <si>
    <t>Residual ^2</t>
  </si>
  <si>
    <t>*(C9-$D$20)^2</t>
  </si>
  <si>
    <t>Average</t>
  </si>
  <si>
    <t>Avearge</t>
  </si>
  <si>
    <t>Average Exp</t>
  </si>
  <si>
    <t>Average model</t>
  </si>
  <si>
    <t>SSR</t>
  </si>
  <si>
    <t>ASSR</t>
  </si>
  <si>
    <t>*average (D9:D18)</t>
  </si>
  <si>
    <t>*Sum (F9:F18)</t>
  </si>
  <si>
    <t>*SUM(J9:J18)</t>
  </si>
  <si>
    <t>Mass</t>
  </si>
  <si>
    <t>A</t>
  </si>
  <si>
    <t>litres</t>
  </si>
  <si>
    <t>B</t>
  </si>
  <si>
    <t>R^2</t>
  </si>
  <si>
    <t>SUM of Squared Residual</t>
  </si>
  <si>
    <t>Average Sum of squared residual</t>
  </si>
  <si>
    <t>0,174 l/min flow rate ,1,67ml/min oxidation rate &amp; pH 6,5</t>
  </si>
  <si>
    <t>0.262 l/min flow rate ,2.52 ml/min oxidation rate &amp; pH 6,5</t>
  </si>
  <si>
    <t>0.523l/min flow rate ,5.0 ml/min oxidation rate &amp; pH 6,5</t>
  </si>
  <si>
    <t>0,174 l/min flow rate ,1,67ml/min oxidation rate &amp; pH 7,5</t>
  </si>
  <si>
    <t>0.262 l/min flow rate ,2.52 ml/min oxidation rate &amp; pH 7,5</t>
  </si>
  <si>
    <t>0.523l/min flow rate ,5.0 ml/min oxidation rate &amp; pH 7,5</t>
  </si>
  <si>
    <t>0,174 l/min flow rate ,1,67ml/min oxidation rate &amp; pH 8,5</t>
  </si>
  <si>
    <t>0.262 l/min flow rate ,2.52 ml/min oxidation rate &amp; pH 8,5</t>
  </si>
  <si>
    <t>0.523l/min flow rate ,5.0 ml/min oxidation rate &amp; pH 8,5</t>
  </si>
  <si>
    <t>Manganese (Mn)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</si>
</sst>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/>
    <xf numFmtId="2" fontId="0" fillId="0" borderId="0" xfId="0" applyNumberFormat="1" applyBorder="1"/>
    <xf numFmtId="0" fontId="0" fillId="0" borderId="0" xfId="0" applyBorder="1"/>
    <xf numFmtId="2" fontId="0" fillId="0" borderId="0" xfId="0" applyNumberFormat="1"/>
    <xf numFmtId="0" fontId="3" fillId="0" borderId="0" xfId="0" applyFont="1"/>
    <xf numFmtId="16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Elovick Kinetic Model (Fe)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1321382276727589E-2"/>
                  <c:y val="-1.1245778409961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'[1]Elovich Kinetic non-linear_Fe'!$E$16:$E$21</c:f>
              <c:numCache>
                <c:formatCode>General</c:formatCode>
                <c:ptCount val="6"/>
                <c:pt idx="0">
                  <c:v>2.3025850929940459</c:v>
                </c:pt>
                <c:pt idx="1">
                  <c:v>2.9957322735539909</c:v>
                </c:pt>
                <c:pt idx="2">
                  <c:v>3.4011973816621555</c:v>
                </c:pt>
                <c:pt idx="3">
                  <c:v>3.6888794541139363</c:v>
                </c:pt>
                <c:pt idx="4">
                  <c:v>3.912023005428146</c:v>
                </c:pt>
                <c:pt idx="5">
                  <c:v>4.0943445622221004</c:v>
                </c:pt>
              </c:numCache>
            </c:numRef>
          </c:xVal>
          <c:yVal>
            <c:numRef>
              <c:f>'[1]Elovich Kinetic non-linear_Fe'!$I$16:$I$21</c:f>
              <c:numCache>
                <c:formatCode>General</c:formatCode>
                <c:ptCount val="6"/>
                <c:pt idx="0">
                  <c:v>5.3049555236125994E-6</c:v>
                </c:pt>
                <c:pt idx="1">
                  <c:v>1.0609797949388325E-5</c:v>
                </c:pt>
                <c:pt idx="2">
                  <c:v>1.591452728203891E-5</c:v>
                </c:pt>
                <c:pt idx="3">
                  <c:v>2.1219143526441526E-5</c:v>
                </c:pt>
                <c:pt idx="4">
                  <c:v>2.6523646687417785E-5</c:v>
                </c:pt>
                <c:pt idx="5">
                  <c:v>3.1828036769844237E-5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696560"/>
        <c:axId val="397700088"/>
      </c:scatterChart>
      <c:valAx>
        <c:axId val="39769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ln(t)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7700088"/>
        <c:crosses val="autoZero"/>
        <c:crossBetween val="midCat"/>
      </c:valAx>
      <c:valAx>
        <c:axId val="397700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qt(mg/g)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76965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Elovick Kinetic Model (Fe)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1321382276727589E-2"/>
                  <c:y val="-1.1245778409961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'[1]Elovich Kinetic non-linear_Fe'!$E$16:$E$21</c:f>
              <c:numCache>
                <c:formatCode>General</c:formatCode>
                <c:ptCount val="6"/>
                <c:pt idx="0">
                  <c:v>2.3025850929940459</c:v>
                </c:pt>
                <c:pt idx="1">
                  <c:v>2.9957322735539909</c:v>
                </c:pt>
                <c:pt idx="2">
                  <c:v>3.4011973816621555</c:v>
                </c:pt>
                <c:pt idx="3">
                  <c:v>3.6888794541139363</c:v>
                </c:pt>
                <c:pt idx="4">
                  <c:v>3.912023005428146</c:v>
                </c:pt>
                <c:pt idx="5">
                  <c:v>4.0943445622221004</c:v>
                </c:pt>
              </c:numCache>
            </c:numRef>
          </c:xVal>
          <c:yVal>
            <c:numRef>
              <c:f>'[1]Elovich Kinetic non-linear_Fe'!$I$16:$I$21</c:f>
              <c:numCache>
                <c:formatCode>General</c:formatCode>
                <c:ptCount val="6"/>
                <c:pt idx="0">
                  <c:v>5.3049555236125994E-6</c:v>
                </c:pt>
                <c:pt idx="1">
                  <c:v>1.0609797949388325E-5</c:v>
                </c:pt>
                <c:pt idx="2">
                  <c:v>1.591452728203891E-5</c:v>
                </c:pt>
                <c:pt idx="3">
                  <c:v>2.1219143526441526E-5</c:v>
                </c:pt>
                <c:pt idx="4">
                  <c:v>2.6523646687417785E-5</c:v>
                </c:pt>
                <c:pt idx="5">
                  <c:v>3.1828036769844237E-5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702832"/>
        <c:axId val="397702048"/>
      </c:scatterChart>
      <c:valAx>
        <c:axId val="39770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ln(t)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7702048"/>
        <c:crosses val="autoZero"/>
        <c:crossBetween val="midCat"/>
      </c:valAx>
      <c:valAx>
        <c:axId val="397702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qt(mg/g)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77028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39</xdr:row>
      <xdr:rowOff>171450</xdr:rowOff>
    </xdr:from>
    <xdr:to>
      <xdr:col>7</xdr:col>
      <xdr:colOff>47625</xdr:colOff>
      <xdr:row>55</xdr:row>
      <xdr:rowOff>123825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39</xdr:row>
      <xdr:rowOff>171450</xdr:rowOff>
    </xdr:from>
    <xdr:to>
      <xdr:col>7</xdr:col>
      <xdr:colOff>47625</xdr:colOff>
      <xdr:row>55</xdr:row>
      <xdr:rowOff>123825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ults%20&amp;%20Graphs%20Spread%20Sheet_2022_Non%20Lin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 of 6.5"/>
      <sheetName val="pH of 7.5"/>
      <sheetName val="pH of 8.5"/>
      <sheetName val="Initial Results"/>
      <sheetName val="Graphs"/>
      <sheetName val="First Results Graphs"/>
      <sheetName val="Comparison Graphs %"/>
      <sheetName val="Iron Graphs"/>
      <sheetName val="Manganese Graphs"/>
      <sheetName val="Langm Isotherm(non-linear)_Fe"/>
      <sheetName val="Langmuir Iso(non-linear)_Mn"/>
      <sheetName val="Freundlich Isoth(non-linear)_Fe"/>
      <sheetName val="Freundlich Iso(non-linear)_Mn"/>
      <sheetName val="Temkin_Fe(nonlinear)"/>
      <sheetName val="Temkin_Mn(nonlinear)"/>
      <sheetName val="Dub_Fe(nonlinear)"/>
      <sheetName val="Dub_Mn(nonlinear)"/>
      <sheetName val="Fe_non linear"/>
      <sheetName val="Mn_non linear"/>
      <sheetName val="Pseudo non linear First Ord_Fe"/>
      <sheetName val="Pseudo first ord non linear_Mn"/>
      <sheetName val="Pseudo seco order non-linear_Fe"/>
      <sheetName val="Pseudo non linear Sec_Mn"/>
      <sheetName val="Elovich Kinetic non-linear_Fe"/>
      <sheetName val="Elovich Kinetic non linear_Mn"/>
      <sheetName val="Intra Particle non-linear_Fe"/>
      <sheetName val="Intra Particle non_linear_Mn"/>
      <sheetName val="Statistics"/>
      <sheetName val="Error Function_Fe"/>
      <sheetName val="Error Function_M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4">
          <cell r="A34" t="str">
            <v>Iron (mg/l)</v>
          </cell>
        </row>
        <row r="35">
          <cell r="A35" t="str">
            <v>Time (min)</v>
          </cell>
          <cell r="B35">
            <v>6.5</v>
          </cell>
          <cell r="E35">
            <v>7.5</v>
          </cell>
          <cell r="H35">
            <v>8.5</v>
          </cell>
        </row>
        <row r="36">
          <cell r="B36" t="str">
            <v>0,174 (l/min)</v>
          </cell>
          <cell r="C36" t="str">
            <v>0,262 (l/min)</v>
          </cell>
          <cell r="D36" t="str">
            <v>0,523 (l/min)</v>
          </cell>
          <cell r="E36" t="str">
            <v>0,174 (l/min)</v>
          </cell>
          <cell r="F36" t="str">
            <v>0,262 (l/min)</v>
          </cell>
          <cell r="G36" t="str">
            <v>0,523 (l/min)</v>
          </cell>
          <cell r="H36" t="str">
            <v>0,174 (l/min)</v>
          </cell>
          <cell r="I36" t="str">
            <v>0,262 (l/min)</v>
          </cell>
          <cell r="J36" t="str">
            <v>0,523 (l/min)</v>
          </cell>
        </row>
        <row r="37">
          <cell r="B37" t="str">
            <v>1,67 (ml/min)</v>
          </cell>
          <cell r="C37" t="str">
            <v>2,52(ml/min)</v>
          </cell>
          <cell r="D37" t="str">
            <v>5,0 (ml/min)</v>
          </cell>
          <cell r="E37" t="str">
            <v>1,67 (ml/min)</v>
          </cell>
          <cell r="F37" t="str">
            <v>2,52(ml/min)</v>
          </cell>
          <cell r="G37" t="str">
            <v>5,0 (ml/min)</v>
          </cell>
          <cell r="H37" t="str">
            <v>1,67 (ml/min)</v>
          </cell>
          <cell r="I37" t="str">
            <v>2,52(ml/min)</v>
          </cell>
          <cell r="J37" t="str">
            <v>5,0 (ml/min)</v>
          </cell>
        </row>
        <row r="38">
          <cell r="A38">
            <v>10</v>
          </cell>
          <cell r="B38">
            <v>2.5</v>
          </cell>
          <cell r="C38">
            <v>2.8</v>
          </cell>
          <cell r="D38">
            <v>2.2000000000000002</v>
          </cell>
          <cell r="E38">
            <v>1.6</v>
          </cell>
          <cell r="F38">
            <v>1.63</v>
          </cell>
          <cell r="G38">
            <v>1.6</v>
          </cell>
          <cell r="H38">
            <v>1.8966666666666665</v>
          </cell>
          <cell r="I38">
            <v>1.8</v>
          </cell>
          <cell r="J38">
            <v>1.8466666666666667</v>
          </cell>
        </row>
        <row r="39">
          <cell r="A39">
            <v>20</v>
          </cell>
          <cell r="B39">
            <v>1.24</v>
          </cell>
          <cell r="C39">
            <v>2.6</v>
          </cell>
          <cell r="D39">
            <v>2.2000000000000002</v>
          </cell>
          <cell r="E39">
            <v>1.1100000000000001</v>
          </cell>
          <cell r="F39">
            <v>1.2</v>
          </cell>
          <cell r="G39">
            <v>1.5</v>
          </cell>
          <cell r="H39">
            <v>0.90666666666666673</v>
          </cell>
          <cell r="I39">
            <v>1.2766666666666666</v>
          </cell>
          <cell r="J39">
            <v>1.1399999999999999</v>
          </cell>
        </row>
        <row r="40">
          <cell r="A40">
            <v>30</v>
          </cell>
          <cell r="B40">
            <v>1.07</v>
          </cell>
          <cell r="C40">
            <v>2.38</v>
          </cell>
          <cell r="D40">
            <v>2.29</v>
          </cell>
          <cell r="E40">
            <v>0.54</v>
          </cell>
          <cell r="F40">
            <v>0.89</v>
          </cell>
          <cell r="G40">
            <v>1.24</v>
          </cell>
          <cell r="H40">
            <v>0.34999999999999992</v>
          </cell>
          <cell r="I40">
            <v>0.93666666666666665</v>
          </cell>
          <cell r="J40">
            <v>1.01</v>
          </cell>
        </row>
        <row r="41">
          <cell r="A41">
            <v>40</v>
          </cell>
          <cell r="B41">
            <v>1.1000000000000001</v>
          </cell>
          <cell r="C41">
            <v>1.8</v>
          </cell>
          <cell r="D41">
            <v>2.2000000000000002</v>
          </cell>
          <cell r="E41">
            <v>0.44</v>
          </cell>
          <cell r="F41">
            <v>0.9</v>
          </cell>
          <cell r="G41">
            <v>1.2</v>
          </cell>
          <cell r="H41">
            <v>0.19666666666666668</v>
          </cell>
          <cell r="I41">
            <v>0.71333333333333326</v>
          </cell>
          <cell r="J41">
            <v>0.65666666666666673</v>
          </cell>
        </row>
        <row r="42">
          <cell r="A42">
            <v>50</v>
          </cell>
          <cell r="B42">
            <v>1.1499999999999999</v>
          </cell>
          <cell r="C42">
            <v>2</v>
          </cell>
          <cell r="D42">
            <v>2.4</v>
          </cell>
          <cell r="E42">
            <v>0.45</v>
          </cell>
          <cell r="F42">
            <v>0.9</v>
          </cell>
          <cell r="G42">
            <v>1.1000000000000001</v>
          </cell>
          <cell r="H42">
            <v>0.18333333333333335</v>
          </cell>
          <cell r="I42">
            <v>0.57999999999999996</v>
          </cell>
          <cell r="J42">
            <v>0.58333333333333337</v>
          </cell>
        </row>
        <row r="43">
          <cell r="A43">
            <v>60</v>
          </cell>
          <cell r="B43">
            <v>1.3</v>
          </cell>
          <cell r="C43">
            <v>1.71</v>
          </cell>
          <cell r="D43">
            <v>2.56</v>
          </cell>
          <cell r="E43">
            <v>0.42</v>
          </cell>
          <cell r="F43">
            <v>0.89</v>
          </cell>
          <cell r="G43">
            <v>1.1100000000000001</v>
          </cell>
          <cell r="H43">
            <v>0.1466666666666667</v>
          </cell>
          <cell r="I43">
            <v>0.54333333333333333</v>
          </cell>
          <cell r="J43">
            <v>0.60666666666666658</v>
          </cell>
        </row>
      </sheetData>
      <sheetData sheetId="8">
        <row r="34">
          <cell r="C34" t="str">
            <v>Manganese (mg/l)</v>
          </cell>
        </row>
        <row r="35">
          <cell r="C35" t="str">
            <v>Time (min)</v>
          </cell>
          <cell r="D35">
            <v>6.5</v>
          </cell>
          <cell r="G35">
            <v>7.5</v>
          </cell>
          <cell r="J35">
            <v>8.5</v>
          </cell>
        </row>
        <row r="36">
          <cell r="D36" t="str">
            <v>0,174 (l/min)</v>
          </cell>
          <cell r="E36" t="str">
            <v>0,262 (l/min)</v>
          </cell>
          <cell r="F36" t="str">
            <v>0,523 (l/min)</v>
          </cell>
          <cell r="G36" t="str">
            <v>0,174 (l/min)</v>
          </cell>
          <cell r="H36" t="str">
            <v>0,262 (l/min)</v>
          </cell>
          <cell r="I36" t="str">
            <v>0,523 (l/min)</v>
          </cell>
          <cell r="J36" t="str">
            <v>0,174 (l/min)</v>
          </cell>
          <cell r="K36" t="str">
            <v>0,262 (l/min)</v>
          </cell>
          <cell r="L36" t="str">
            <v>0,523 (l/min)</v>
          </cell>
        </row>
        <row r="37">
          <cell r="D37" t="str">
            <v>1,67 (ml/min)</v>
          </cell>
          <cell r="E37" t="str">
            <v>2,52(ml/min)</v>
          </cell>
          <cell r="F37" t="str">
            <v>5,0 (ml/min)</v>
          </cell>
          <cell r="G37" t="str">
            <v>1,67 (ml/min)</v>
          </cell>
          <cell r="H37" t="str">
            <v>2,52(ml/min)</v>
          </cell>
          <cell r="I37" t="str">
            <v>5,0 (ml/min)</v>
          </cell>
          <cell r="J37" t="str">
            <v>1,67 (ml/min)</v>
          </cell>
          <cell r="K37" t="str">
            <v>2,52(ml/min)</v>
          </cell>
          <cell r="L37" t="str">
            <v>5,0 (ml/min)</v>
          </cell>
        </row>
        <row r="38">
          <cell r="C38">
            <v>10</v>
          </cell>
          <cell r="D38">
            <v>0.3</v>
          </cell>
          <cell r="E38">
            <v>0.2</v>
          </cell>
          <cell r="F38">
            <v>0.5</v>
          </cell>
          <cell r="G38">
            <v>0.53</v>
          </cell>
          <cell r="H38">
            <v>0.37</v>
          </cell>
          <cell r="I38">
            <v>0.5</v>
          </cell>
          <cell r="J38">
            <v>0.53333333333333333</v>
          </cell>
          <cell r="K38">
            <v>0.53333333333333333</v>
          </cell>
          <cell r="L38">
            <v>0.6333333333333333</v>
          </cell>
        </row>
        <row r="39">
          <cell r="C39">
            <v>20</v>
          </cell>
          <cell r="D39">
            <v>0.4</v>
          </cell>
          <cell r="E39">
            <v>0.2</v>
          </cell>
          <cell r="F39">
            <v>0.6</v>
          </cell>
          <cell r="G39">
            <v>0.5</v>
          </cell>
          <cell r="H39">
            <v>0.3</v>
          </cell>
          <cell r="I39">
            <v>0.6</v>
          </cell>
          <cell r="J39">
            <v>0.56666666666666676</v>
          </cell>
          <cell r="K39">
            <v>0.5</v>
          </cell>
          <cell r="L39">
            <v>0.5</v>
          </cell>
        </row>
        <row r="40">
          <cell r="C40">
            <v>30</v>
          </cell>
          <cell r="D40">
            <v>0.63</v>
          </cell>
          <cell r="E40">
            <v>0.37</v>
          </cell>
          <cell r="F40">
            <v>0.63</v>
          </cell>
          <cell r="G40">
            <v>0.5</v>
          </cell>
          <cell r="H40">
            <v>0.33</v>
          </cell>
          <cell r="I40">
            <v>0.63</v>
          </cell>
          <cell r="J40">
            <v>0.46666666666666662</v>
          </cell>
          <cell r="K40">
            <v>0.5</v>
          </cell>
          <cell r="L40">
            <v>0.56666666666666676</v>
          </cell>
        </row>
        <row r="41">
          <cell r="C41">
            <v>40</v>
          </cell>
          <cell r="D41">
            <v>0.6</v>
          </cell>
          <cell r="E41">
            <v>0.3</v>
          </cell>
          <cell r="F41">
            <v>0.6</v>
          </cell>
          <cell r="G41">
            <v>0.5</v>
          </cell>
          <cell r="H41">
            <v>0.4</v>
          </cell>
          <cell r="I41">
            <v>0.6</v>
          </cell>
          <cell r="J41">
            <v>0.33333333333333331</v>
          </cell>
          <cell r="K41">
            <v>0.5</v>
          </cell>
          <cell r="L41">
            <v>0.56666666666666676</v>
          </cell>
        </row>
        <row r="42">
          <cell r="C42">
            <v>50</v>
          </cell>
          <cell r="D42">
            <v>0.5</v>
          </cell>
          <cell r="E42">
            <v>0.3</v>
          </cell>
          <cell r="F42">
            <v>0.4</v>
          </cell>
          <cell r="G42">
            <v>0.5</v>
          </cell>
          <cell r="H42">
            <v>0.4</v>
          </cell>
          <cell r="I42">
            <v>0.4</v>
          </cell>
          <cell r="J42">
            <v>0.43333333333333335</v>
          </cell>
          <cell r="K42">
            <v>0.46666666666666662</v>
          </cell>
          <cell r="L42">
            <v>0.6333333333333333</v>
          </cell>
        </row>
        <row r="43">
          <cell r="C43">
            <v>60</v>
          </cell>
          <cell r="D43">
            <v>0.5</v>
          </cell>
          <cell r="E43">
            <v>0.37</v>
          </cell>
          <cell r="F43">
            <v>0.5</v>
          </cell>
          <cell r="G43">
            <v>0.47</v>
          </cell>
          <cell r="H43">
            <v>0.3</v>
          </cell>
          <cell r="I43">
            <v>0.5</v>
          </cell>
          <cell r="J43">
            <v>0.53333333333333333</v>
          </cell>
          <cell r="K43">
            <v>0.53333333333333333</v>
          </cell>
          <cell r="L43">
            <v>0.6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7">
          <cell r="A17">
            <v>10</v>
          </cell>
        </row>
      </sheetData>
      <sheetData sheetId="22" refreshError="1"/>
      <sheetData sheetId="23">
        <row r="16">
          <cell r="E16">
            <v>2.3025850929940459</v>
          </cell>
          <cell r="I16">
            <v>5.3049555236125994E-6</v>
          </cell>
        </row>
        <row r="17">
          <cell r="E17">
            <v>2.9957322735539909</v>
          </cell>
          <cell r="I17">
            <v>1.0609797949388325E-5</v>
          </cell>
        </row>
        <row r="18">
          <cell r="E18">
            <v>3.4011973816621555</v>
          </cell>
          <cell r="I18">
            <v>1.591452728203891E-5</v>
          </cell>
        </row>
        <row r="19">
          <cell r="E19">
            <v>3.6888794541139363</v>
          </cell>
          <cell r="I19">
            <v>2.1219143526441526E-5</v>
          </cell>
        </row>
        <row r="20">
          <cell r="E20">
            <v>3.912023005428146</v>
          </cell>
          <cell r="I20">
            <v>2.6523646687417785E-5</v>
          </cell>
        </row>
        <row r="21">
          <cell r="E21">
            <v>4.0943445622221004</v>
          </cell>
          <cell r="I21">
            <v>3.1828036769844237E-5</v>
          </cell>
        </row>
      </sheetData>
      <sheetData sheetId="24" refreshError="1"/>
      <sheetData sheetId="25">
        <row r="20">
          <cell r="A20">
            <v>10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opLeftCell="Q78" workbookViewId="0">
      <selection activeCell="AL106" sqref="AL106"/>
    </sheetView>
  </sheetViews>
  <sheetFormatPr defaultRowHeight="15" x14ac:dyDescent="0.25"/>
  <cols>
    <col min="1" max="1" width="10.7109375" customWidth="1"/>
    <col min="2" max="2" width="13.140625" bestFit="1" customWidth="1"/>
    <col min="3" max="3" width="12.5703125" bestFit="1" customWidth="1"/>
    <col min="4" max="4" width="12.28515625" customWidth="1"/>
    <col min="5" max="5" width="13.140625" bestFit="1" customWidth="1"/>
    <col min="6" max="6" width="12.5703125" bestFit="1" customWidth="1"/>
    <col min="7" max="7" width="12.28515625" customWidth="1"/>
    <col min="8" max="8" width="13.140625" bestFit="1" customWidth="1"/>
    <col min="9" max="9" width="12.5703125" bestFit="1" customWidth="1"/>
    <col min="10" max="10" width="12.28515625" bestFit="1" customWidth="1"/>
    <col min="11" max="11" width="12.7109375" bestFit="1" customWidth="1"/>
    <col min="13" max="13" width="16.85546875" customWidth="1"/>
    <col min="14" max="14" width="9.140625" style="1"/>
    <col min="23" max="23" width="12" bestFit="1" customWidth="1"/>
    <col min="30" max="30" width="9.140625" style="1"/>
    <col min="39" max="39" width="12" bestFit="1" customWidth="1"/>
    <col min="258" max="258" width="10.7109375" customWidth="1"/>
    <col min="259" max="259" width="13.140625" bestFit="1" customWidth="1"/>
    <col min="260" max="260" width="12.5703125" bestFit="1" customWidth="1"/>
    <col min="261" max="261" width="12.28515625" customWidth="1"/>
    <col min="262" max="262" width="13.140625" bestFit="1" customWidth="1"/>
    <col min="263" max="263" width="12.5703125" bestFit="1" customWidth="1"/>
    <col min="264" max="264" width="12.28515625" customWidth="1"/>
    <col min="265" max="265" width="13.140625" bestFit="1" customWidth="1"/>
    <col min="266" max="266" width="12.5703125" bestFit="1" customWidth="1"/>
    <col min="267" max="267" width="12.28515625" bestFit="1" customWidth="1"/>
    <col min="268" max="268" width="12.7109375" bestFit="1" customWidth="1"/>
    <col min="270" max="270" width="16.85546875" customWidth="1"/>
    <col min="514" max="514" width="10.7109375" customWidth="1"/>
    <col min="515" max="515" width="13.140625" bestFit="1" customWidth="1"/>
    <col min="516" max="516" width="12.5703125" bestFit="1" customWidth="1"/>
    <col min="517" max="517" width="12.28515625" customWidth="1"/>
    <col min="518" max="518" width="13.140625" bestFit="1" customWidth="1"/>
    <col min="519" max="519" width="12.5703125" bestFit="1" customWidth="1"/>
    <col min="520" max="520" width="12.28515625" customWidth="1"/>
    <col min="521" max="521" width="13.140625" bestFit="1" customWidth="1"/>
    <col min="522" max="522" width="12.5703125" bestFit="1" customWidth="1"/>
    <col min="523" max="523" width="12.28515625" bestFit="1" customWidth="1"/>
    <col min="524" max="524" width="12.7109375" bestFit="1" customWidth="1"/>
    <col min="526" max="526" width="16.85546875" customWidth="1"/>
    <col min="770" max="770" width="10.7109375" customWidth="1"/>
    <col min="771" max="771" width="13.140625" bestFit="1" customWidth="1"/>
    <col min="772" max="772" width="12.5703125" bestFit="1" customWidth="1"/>
    <col min="773" max="773" width="12.28515625" customWidth="1"/>
    <col min="774" max="774" width="13.140625" bestFit="1" customWidth="1"/>
    <col min="775" max="775" width="12.5703125" bestFit="1" customWidth="1"/>
    <col min="776" max="776" width="12.28515625" customWidth="1"/>
    <col min="777" max="777" width="13.140625" bestFit="1" customWidth="1"/>
    <col min="778" max="778" width="12.5703125" bestFit="1" customWidth="1"/>
    <col min="779" max="779" width="12.28515625" bestFit="1" customWidth="1"/>
    <col min="780" max="780" width="12.7109375" bestFit="1" customWidth="1"/>
    <col min="782" max="782" width="16.85546875" customWidth="1"/>
    <col min="1026" max="1026" width="10.7109375" customWidth="1"/>
    <col min="1027" max="1027" width="13.140625" bestFit="1" customWidth="1"/>
    <col min="1028" max="1028" width="12.5703125" bestFit="1" customWidth="1"/>
    <col min="1029" max="1029" width="12.28515625" customWidth="1"/>
    <col min="1030" max="1030" width="13.140625" bestFit="1" customWidth="1"/>
    <col min="1031" max="1031" width="12.5703125" bestFit="1" customWidth="1"/>
    <col min="1032" max="1032" width="12.28515625" customWidth="1"/>
    <col min="1033" max="1033" width="13.140625" bestFit="1" customWidth="1"/>
    <col min="1034" max="1034" width="12.5703125" bestFit="1" customWidth="1"/>
    <col min="1035" max="1035" width="12.28515625" bestFit="1" customWidth="1"/>
    <col min="1036" max="1036" width="12.7109375" bestFit="1" customWidth="1"/>
    <col min="1038" max="1038" width="16.85546875" customWidth="1"/>
    <col min="1282" max="1282" width="10.7109375" customWidth="1"/>
    <col min="1283" max="1283" width="13.140625" bestFit="1" customWidth="1"/>
    <col min="1284" max="1284" width="12.5703125" bestFit="1" customWidth="1"/>
    <col min="1285" max="1285" width="12.28515625" customWidth="1"/>
    <col min="1286" max="1286" width="13.140625" bestFit="1" customWidth="1"/>
    <col min="1287" max="1287" width="12.5703125" bestFit="1" customWidth="1"/>
    <col min="1288" max="1288" width="12.28515625" customWidth="1"/>
    <col min="1289" max="1289" width="13.140625" bestFit="1" customWidth="1"/>
    <col min="1290" max="1290" width="12.5703125" bestFit="1" customWidth="1"/>
    <col min="1291" max="1291" width="12.28515625" bestFit="1" customWidth="1"/>
    <col min="1292" max="1292" width="12.7109375" bestFit="1" customWidth="1"/>
    <col min="1294" max="1294" width="16.85546875" customWidth="1"/>
    <col min="1538" max="1538" width="10.7109375" customWidth="1"/>
    <col min="1539" max="1539" width="13.140625" bestFit="1" customWidth="1"/>
    <col min="1540" max="1540" width="12.5703125" bestFit="1" customWidth="1"/>
    <col min="1541" max="1541" width="12.28515625" customWidth="1"/>
    <col min="1542" max="1542" width="13.140625" bestFit="1" customWidth="1"/>
    <col min="1543" max="1543" width="12.5703125" bestFit="1" customWidth="1"/>
    <col min="1544" max="1544" width="12.28515625" customWidth="1"/>
    <col min="1545" max="1545" width="13.140625" bestFit="1" customWidth="1"/>
    <col min="1546" max="1546" width="12.5703125" bestFit="1" customWidth="1"/>
    <col min="1547" max="1547" width="12.28515625" bestFit="1" customWidth="1"/>
    <col min="1548" max="1548" width="12.7109375" bestFit="1" customWidth="1"/>
    <col min="1550" max="1550" width="16.85546875" customWidth="1"/>
    <col min="1794" max="1794" width="10.7109375" customWidth="1"/>
    <col min="1795" max="1795" width="13.140625" bestFit="1" customWidth="1"/>
    <col min="1796" max="1796" width="12.5703125" bestFit="1" customWidth="1"/>
    <col min="1797" max="1797" width="12.28515625" customWidth="1"/>
    <col min="1798" max="1798" width="13.140625" bestFit="1" customWidth="1"/>
    <col min="1799" max="1799" width="12.5703125" bestFit="1" customWidth="1"/>
    <col min="1800" max="1800" width="12.28515625" customWidth="1"/>
    <col min="1801" max="1801" width="13.140625" bestFit="1" customWidth="1"/>
    <col min="1802" max="1802" width="12.5703125" bestFit="1" customWidth="1"/>
    <col min="1803" max="1803" width="12.28515625" bestFit="1" customWidth="1"/>
    <col min="1804" max="1804" width="12.7109375" bestFit="1" customWidth="1"/>
    <col min="1806" max="1806" width="16.85546875" customWidth="1"/>
    <col min="2050" max="2050" width="10.7109375" customWidth="1"/>
    <col min="2051" max="2051" width="13.140625" bestFit="1" customWidth="1"/>
    <col min="2052" max="2052" width="12.5703125" bestFit="1" customWidth="1"/>
    <col min="2053" max="2053" width="12.28515625" customWidth="1"/>
    <col min="2054" max="2054" width="13.140625" bestFit="1" customWidth="1"/>
    <col min="2055" max="2055" width="12.5703125" bestFit="1" customWidth="1"/>
    <col min="2056" max="2056" width="12.28515625" customWidth="1"/>
    <col min="2057" max="2057" width="13.140625" bestFit="1" customWidth="1"/>
    <col min="2058" max="2058" width="12.5703125" bestFit="1" customWidth="1"/>
    <col min="2059" max="2059" width="12.28515625" bestFit="1" customWidth="1"/>
    <col min="2060" max="2060" width="12.7109375" bestFit="1" customWidth="1"/>
    <col min="2062" max="2062" width="16.85546875" customWidth="1"/>
    <col min="2306" max="2306" width="10.7109375" customWidth="1"/>
    <col min="2307" max="2307" width="13.140625" bestFit="1" customWidth="1"/>
    <col min="2308" max="2308" width="12.5703125" bestFit="1" customWidth="1"/>
    <col min="2309" max="2309" width="12.28515625" customWidth="1"/>
    <col min="2310" max="2310" width="13.140625" bestFit="1" customWidth="1"/>
    <col min="2311" max="2311" width="12.5703125" bestFit="1" customWidth="1"/>
    <col min="2312" max="2312" width="12.28515625" customWidth="1"/>
    <col min="2313" max="2313" width="13.140625" bestFit="1" customWidth="1"/>
    <col min="2314" max="2314" width="12.5703125" bestFit="1" customWidth="1"/>
    <col min="2315" max="2315" width="12.28515625" bestFit="1" customWidth="1"/>
    <col min="2316" max="2316" width="12.7109375" bestFit="1" customWidth="1"/>
    <col min="2318" max="2318" width="16.85546875" customWidth="1"/>
    <col min="2562" max="2562" width="10.7109375" customWidth="1"/>
    <col min="2563" max="2563" width="13.140625" bestFit="1" customWidth="1"/>
    <col min="2564" max="2564" width="12.5703125" bestFit="1" customWidth="1"/>
    <col min="2565" max="2565" width="12.28515625" customWidth="1"/>
    <col min="2566" max="2566" width="13.140625" bestFit="1" customWidth="1"/>
    <col min="2567" max="2567" width="12.5703125" bestFit="1" customWidth="1"/>
    <col min="2568" max="2568" width="12.28515625" customWidth="1"/>
    <col min="2569" max="2569" width="13.140625" bestFit="1" customWidth="1"/>
    <col min="2570" max="2570" width="12.5703125" bestFit="1" customWidth="1"/>
    <col min="2571" max="2571" width="12.28515625" bestFit="1" customWidth="1"/>
    <col min="2572" max="2572" width="12.7109375" bestFit="1" customWidth="1"/>
    <col min="2574" max="2574" width="16.85546875" customWidth="1"/>
    <col min="2818" max="2818" width="10.7109375" customWidth="1"/>
    <col min="2819" max="2819" width="13.140625" bestFit="1" customWidth="1"/>
    <col min="2820" max="2820" width="12.5703125" bestFit="1" customWidth="1"/>
    <col min="2821" max="2821" width="12.28515625" customWidth="1"/>
    <col min="2822" max="2822" width="13.140625" bestFit="1" customWidth="1"/>
    <col min="2823" max="2823" width="12.5703125" bestFit="1" customWidth="1"/>
    <col min="2824" max="2824" width="12.28515625" customWidth="1"/>
    <col min="2825" max="2825" width="13.140625" bestFit="1" customWidth="1"/>
    <col min="2826" max="2826" width="12.5703125" bestFit="1" customWidth="1"/>
    <col min="2827" max="2827" width="12.28515625" bestFit="1" customWidth="1"/>
    <col min="2828" max="2828" width="12.7109375" bestFit="1" customWidth="1"/>
    <col min="2830" max="2830" width="16.85546875" customWidth="1"/>
    <col min="3074" max="3074" width="10.7109375" customWidth="1"/>
    <col min="3075" max="3075" width="13.140625" bestFit="1" customWidth="1"/>
    <col min="3076" max="3076" width="12.5703125" bestFit="1" customWidth="1"/>
    <col min="3077" max="3077" width="12.28515625" customWidth="1"/>
    <col min="3078" max="3078" width="13.140625" bestFit="1" customWidth="1"/>
    <col min="3079" max="3079" width="12.5703125" bestFit="1" customWidth="1"/>
    <col min="3080" max="3080" width="12.28515625" customWidth="1"/>
    <col min="3081" max="3081" width="13.140625" bestFit="1" customWidth="1"/>
    <col min="3082" max="3082" width="12.5703125" bestFit="1" customWidth="1"/>
    <col min="3083" max="3083" width="12.28515625" bestFit="1" customWidth="1"/>
    <col min="3084" max="3084" width="12.7109375" bestFit="1" customWidth="1"/>
    <col min="3086" max="3086" width="16.85546875" customWidth="1"/>
    <col min="3330" max="3330" width="10.7109375" customWidth="1"/>
    <col min="3331" max="3331" width="13.140625" bestFit="1" customWidth="1"/>
    <col min="3332" max="3332" width="12.5703125" bestFit="1" customWidth="1"/>
    <col min="3333" max="3333" width="12.28515625" customWidth="1"/>
    <col min="3334" max="3334" width="13.140625" bestFit="1" customWidth="1"/>
    <col min="3335" max="3335" width="12.5703125" bestFit="1" customWidth="1"/>
    <col min="3336" max="3336" width="12.28515625" customWidth="1"/>
    <col min="3337" max="3337" width="13.140625" bestFit="1" customWidth="1"/>
    <col min="3338" max="3338" width="12.5703125" bestFit="1" customWidth="1"/>
    <col min="3339" max="3339" width="12.28515625" bestFit="1" customWidth="1"/>
    <col min="3340" max="3340" width="12.7109375" bestFit="1" customWidth="1"/>
    <col min="3342" max="3342" width="16.85546875" customWidth="1"/>
    <col min="3586" max="3586" width="10.7109375" customWidth="1"/>
    <col min="3587" max="3587" width="13.140625" bestFit="1" customWidth="1"/>
    <col min="3588" max="3588" width="12.5703125" bestFit="1" customWidth="1"/>
    <col min="3589" max="3589" width="12.28515625" customWidth="1"/>
    <col min="3590" max="3590" width="13.140625" bestFit="1" customWidth="1"/>
    <col min="3591" max="3591" width="12.5703125" bestFit="1" customWidth="1"/>
    <col min="3592" max="3592" width="12.28515625" customWidth="1"/>
    <col min="3593" max="3593" width="13.140625" bestFit="1" customWidth="1"/>
    <col min="3594" max="3594" width="12.5703125" bestFit="1" customWidth="1"/>
    <col min="3595" max="3595" width="12.28515625" bestFit="1" customWidth="1"/>
    <col min="3596" max="3596" width="12.7109375" bestFit="1" customWidth="1"/>
    <col min="3598" max="3598" width="16.85546875" customWidth="1"/>
    <col min="3842" max="3842" width="10.7109375" customWidth="1"/>
    <col min="3843" max="3843" width="13.140625" bestFit="1" customWidth="1"/>
    <col min="3844" max="3844" width="12.5703125" bestFit="1" customWidth="1"/>
    <col min="3845" max="3845" width="12.28515625" customWidth="1"/>
    <col min="3846" max="3846" width="13.140625" bestFit="1" customWidth="1"/>
    <col min="3847" max="3847" width="12.5703125" bestFit="1" customWidth="1"/>
    <col min="3848" max="3848" width="12.28515625" customWidth="1"/>
    <col min="3849" max="3849" width="13.140625" bestFit="1" customWidth="1"/>
    <col min="3850" max="3850" width="12.5703125" bestFit="1" customWidth="1"/>
    <col min="3851" max="3851" width="12.28515625" bestFit="1" customWidth="1"/>
    <col min="3852" max="3852" width="12.7109375" bestFit="1" customWidth="1"/>
    <col min="3854" max="3854" width="16.85546875" customWidth="1"/>
    <col min="4098" max="4098" width="10.7109375" customWidth="1"/>
    <col min="4099" max="4099" width="13.140625" bestFit="1" customWidth="1"/>
    <col min="4100" max="4100" width="12.5703125" bestFit="1" customWidth="1"/>
    <col min="4101" max="4101" width="12.28515625" customWidth="1"/>
    <col min="4102" max="4102" width="13.140625" bestFit="1" customWidth="1"/>
    <col min="4103" max="4103" width="12.5703125" bestFit="1" customWidth="1"/>
    <col min="4104" max="4104" width="12.28515625" customWidth="1"/>
    <col min="4105" max="4105" width="13.140625" bestFit="1" customWidth="1"/>
    <col min="4106" max="4106" width="12.5703125" bestFit="1" customWidth="1"/>
    <col min="4107" max="4107" width="12.28515625" bestFit="1" customWidth="1"/>
    <col min="4108" max="4108" width="12.7109375" bestFit="1" customWidth="1"/>
    <col min="4110" max="4110" width="16.85546875" customWidth="1"/>
    <col min="4354" max="4354" width="10.7109375" customWidth="1"/>
    <col min="4355" max="4355" width="13.140625" bestFit="1" customWidth="1"/>
    <col min="4356" max="4356" width="12.5703125" bestFit="1" customWidth="1"/>
    <col min="4357" max="4357" width="12.28515625" customWidth="1"/>
    <col min="4358" max="4358" width="13.140625" bestFit="1" customWidth="1"/>
    <col min="4359" max="4359" width="12.5703125" bestFit="1" customWidth="1"/>
    <col min="4360" max="4360" width="12.28515625" customWidth="1"/>
    <col min="4361" max="4361" width="13.140625" bestFit="1" customWidth="1"/>
    <col min="4362" max="4362" width="12.5703125" bestFit="1" customWidth="1"/>
    <col min="4363" max="4363" width="12.28515625" bestFit="1" customWidth="1"/>
    <col min="4364" max="4364" width="12.7109375" bestFit="1" customWidth="1"/>
    <col min="4366" max="4366" width="16.85546875" customWidth="1"/>
    <col min="4610" max="4610" width="10.7109375" customWidth="1"/>
    <col min="4611" max="4611" width="13.140625" bestFit="1" customWidth="1"/>
    <col min="4612" max="4612" width="12.5703125" bestFit="1" customWidth="1"/>
    <col min="4613" max="4613" width="12.28515625" customWidth="1"/>
    <col min="4614" max="4614" width="13.140625" bestFit="1" customWidth="1"/>
    <col min="4615" max="4615" width="12.5703125" bestFit="1" customWidth="1"/>
    <col min="4616" max="4616" width="12.28515625" customWidth="1"/>
    <col min="4617" max="4617" width="13.140625" bestFit="1" customWidth="1"/>
    <col min="4618" max="4618" width="12.5703125" bestFit="1" customWidth="1"/>
    <col min="4619" max="4619" width="12.28515625" bestFit="1" customWidth="1"/>
    <col min="4620" max="4620" width="12.7109375" bestFit="1" customWidth="1"/>
    <col min="4622" max="4622" width="16.85546875" customWidth="1"/>
    <col min="4866" max="4866" width="10.7109375" customWidth="1"/>
    <col min="4867" max="4867" width="13.140625" bestFit="1" customWidth="1"/>
    <col min="4868" max="4868" width="12.5703125" bestFit="1" customWidth="1"/>
    <col min="4869" max="4869" width="12.28515625" customWidth="1"/>
    <col min="4870" max="4870" width="13.140625" bestFit="1" customWidth="1"/>
    <col min="4871" max="4871" width="12.5703125" bestFit="1" customWidth="1"/>
    <col min="4872" max="4872" width="12.28515625" customWidth="1"/>
    <col min="4873" max="4873" width="13.140625" bestFit="1" customWidth="1"/>
    <col min="4874" max="4874" width="12.5703125" bestFit="1" customWidth="1"/>
    <col min="4875" max="4875" width="12.28515625" bestFit="1" customWidth="1"/>
    <col min="4876" max="4876" width="12.7109375" bestFit="1" customWidth="1"/>
    <col min="4878" max="4878" width="16.85546875" customWidth="1"/>
    <col min="5122" max="5122" width="10.7109375" customWidth="1"/>
    <col min="5123" max="5123" width="13.140625" bestFit="1" customWidth="1"/>
    <col min="5124" max="5124" width="12.5703125" bestFit="1" customWidth="1"/>
    <col min="5125" max="5125" width="12.28515625" customWidth="1"/>
    <col min="5126" max="5126" width="13.140625" bestFit="1" customWidth="1"/>
    <col min="5127" max="5127" width="12.5703125" bestFit="1" customWidth="1"/>
    <col min="5128" max="5128" width="12.28515625" customWidth="1"/>
    <col min="5129" max="5129" width="13.140625" bestFit="1" customWidth="1"/>
    <col min="5130" max="5130" width="12.5703125" bestFit="1" customWidth="1"/>
    <col min="5131" max="5131" width="12.28515625" bestFit="1" customWidth="1"/>
    <col min="5132" max="5132" width="12.7109375" bestFit="1" customWidth="1"/>
    <col min="5134" max="5134" width="16.85546875" customWidth="1"/>
    <col min="5378" max="5378" width="10.7109375" customWidth="1"/>
    <col min="5379" max="5379" width="13.140625" bestFit="1" customWidth="1"/>
    <col min="5380" max="5380" width="12.5703125" bestFit="1" customWidth="1"/>
    <col min="5381" max="5381" width="12.28515625" customWidth="1"/>
    <col min="5382" max="5382" width="13.140625" bestFit="1" customWidth="1"/>
    <col min="5383" max="5383" width="12.5703125" bestFit="1" customWidth="1"/>
    <col min="5384" max="5384" width="12.28515625" customWidth="1"/>
    <col min="5385" max="5385" width="13.140625" bestFit="1" customWidth="1"/>
    <col min="5386" max="5386" width="12.5703125" bestFit="1" customWidth="1"/>
    <col min="5387" max="5387" width="12.28515625" bestFit="1" customWidth="1"/>
    <col min="5388" max="5388" width="12.7109375" bestFit="1" customWidth="1"/>
    <col min="5390" max="5390" width="16.85546875" customWidth="1"/>
    <col min="5634" max="5634" width="10.7109375" customWidth="1"/>
    <col min="5635" max="5635" width="13.140625" bestFit="1" customWidth="1"/>
    <col min="5636" max="5636" width="12.5703125" bestFit="1" customWidth="1"/>
    <col min="5637" max="5637" width="12.28515625" customWidth="1"/>
    <col min="5638" max="5638" width="13.140625" bestFit="1" customWidth="1"/>
    <col min="5639" max="5639" width="12.5703125" bestFit="1" customWidth="1"/>
    <col min="5640" max="5640" width="12.28515625" customWidth="1"/>
    <col min="5641" max="5641" width="13.140625" bestFit="1" customWidth="1"/>
    <col min="5642" max="5642" width="12.5703125" bestFit="1" customWidth="1"/>
    <col min="5643" max="5643" width="12.28515625" bestFit="1" customWidth="1"/>
    <col min="5644" max="5644" width="12.7109375" bestFit="1" customWidth="1"/>
    <col min="5646" max="5646" width="16.85546875" customWidth="1"/>
    <col min="5890" max="5890" width="10.7109375" customWidth="1"/>
    <col min="5891" max="5891" width="13.140625" bestFit="1" customWidth="1"/>
    <col min="5892" max="5892" width="12.5703125" bestFit="1" customWidth="1"/>
    <col min="5893" max="5893" width="12.28515625" customWidth="1"/>
    <col min="5894" max="5894" width="13.140625" bestFit="1" customWidth="1"/>
    <col min="5895" max="5895" width="12.5703125" bestFit="1" customWidth="1"/>
    <col min="5896" max="5896" width="12.28515625" customWidth="1"/>
    <col min="5897" max="5897" width="13.140625" bestFit="1" customWidth="1"/>
    <col min="5898" max="5898" width="12.5703125" bestFit="1" customWidth="1"/>
    <col min="5899" max="5899" width="12.28515625" bestFit="1" customWidth="1"/>
    <col min="5900" max="5900" width="12.7109375" bestFit="1" customWidth="1"/>
    <col min="5902" max="5902" width="16.85546875" customWidth="1"/>
    <col min="6146" max="6146" width="10.7109375" customWidth="1"/>
    <col min="6147" max="6147" width="13.140625" bestFit="1" customWidth="1"/>
    <col min="6148" max="6148" width="12.5703125" bestFit="1" customWidth="1"/>
    <col min="6149" max="6149" width="12.28515625" customWidth="1"/>
    <col min="6150" max="6150" width="13.140625" bestFit="1" customWidth="1"/>
    <col min="6151" max="6151" width="12.5703125" bestFit="1" customWidth="1"/>
    <col min="6152" max="6152" width="12.28515625" customWidth="1"/>
    <col min="6153" max="6153" width="13.140625" bestFit="1" customWidth="1"/>
    <col min="6154" max="6154" width="12.5703125" bestFit="1" customWidth="1"/>
    <col min="6155" max="6155" width="12.28515625" bestFit="1" customWidth="1"/>
    <col min="6156" max="6156" width="12.7109375" bestFit="1" customWidth="1"/>
    <col min="6158" max="6158" width="16.85546875" customWidth="1"/>
    <col min="6402" max="6402" width="10.7109375" customWidth="1"/>
    <col min="6403" max="6403" width="13.140625" bestFit="1" customWidth="1"/>
    <col min="6404" max="6404" width="12.5703125" bestFit="1" customWidth="1"/>
    <col min="6405" max="6405" width="12.28515625" customWidth="1"/>
    <col min="6406" max="6406" width="13.140625" bestFit="1" customWidth="1"/>
    <col min="6407" max="6407" width="12.5703125" bestFit="1" customWidth="1"/>
    <col min="6408" max="6408" width="12.28515625" customWidth="1"/>
    <col min="6409" max="6409" width="13.140625" bestFit="1" customWidth="1"/>
    <col min="6410" max="6410" width="12.5703125" bestFit="1" customWidth="1"/>
    <col min="6411" max="6411" width="12.28515625" bestFit="1" customWidth="1"/>
    <col min="6412" max="6412" width="12.7109375" bestFit="1" customWidth="1"/>
    <col min="6414" max="6414" width="16.85546875" customWidth="1"/>
    <col min="6658" max="6658" width="10.7109375" customWidth="1"/>
    <col min="6659" max="6659" width="13.140625" bestFit="1" customWidth="1"/>
    <col min="6660" max="6660" width="12.5703125" bestFit="1" customWidth="1"/>
    <col min="6661" max="6661" width="12.28515625" customWidth="1"/>
    <col min="6662" max="6662" width="13.140625" bestFit="1" customWidth="1"/>
    <col min="6663" max="6663" width="12.5703125" bestFit="1" customWidth="1"/>
    <col min="6664" max="6664" width="12.28515625" customWidth="1"/>
    <col min="6665" max="6665" width="13.140625" bestFit="1" customWidth="1"/>
    <col min="6666" max="6666" width="12.5703125" bestFit="1" customWidth="1"/>
    <col min="6667" max="6667" width="12.28515625" bestFit="1" customWidth="1"/>
    <col min="6668" max="6668" width="12.7109375" bestFit="1" customWidth="1"/>
    <col min="6670" max="6670" width="16.85546875" customWidth="1"/>
    <col min="6914" max="6914" width="10.7109375" customWidth="1"/>
    <col min="6915" max="6915" width="13.140625" bestFit="1" customWidth="1"/>
    <col min="6916" max="6916" width="12.5703125" bestFit="1" customWidth="1"/>
    <col min="6917" max="6917" width="12.28515625" customWidth="1"/>
    <col min="6918" max="6918" width="13.140625" bestFit="1" customWidth="1"/>
    <col min="6919" max="6919" width="12.5703125" bestFit="1" customWidth="1"/>
    <col min="6920" max="6920" width="12.28515625" customWidth="1"/>
    <col min="6921" max="6921" width="13.140625" bestFit="1" customWidth="1"/>
    <col min="6922" max="6922" width="12.5703125" bestFit="1" customWidth="1"/>
    <col min="6923" max="6923" width="12.28515625" bestFit="1" customWidth="1"/>
    <col min="6924" max="6924" width="12.7109375" bestFit="1" customWidth="1"/>
    <col min="6926" max="6926" width="16.85546875" customWidth="1"/>
    <col min="7170" max="7170" width="10.7109375" customWidth="1"/>
    <col min="7171" max="7171" width="13.140625" bestFit="1" customWidth="1"/>
    <col min="7172" max="7172" width="12.5703125" bestFit="1" customWidth="1"/>
    <col min="7173" max="7173" width="12.28515625" customWidth="1"/>
    <col min="7174" max="7174" width="13.140625" bestFit="1" customWidth="1"/>
    <col min="7175" max="7175" width="12.5703125" bestFit="1" customWidth="1"/>
    <col min="7176" max="7176" width="12.28515625" customWidth="1"/>
    <col min="7177" max="7177" width="13.140625" bestFit="1" customWidth="1"/>
    <col min="7178" max="7178" width="12.5703125" bestFit="1" customWidth="1"/>
    <col min="7179" max="7179" width="12.28515625" bestFit="1" customWidth="1"/>
    <col min="7180" max="7180" width="12.7109375" bestFit="1" customWidth="1"/>
    <col min="7182" max="7182" width="16.85546875" customWidth="1"/>
    <col min="7426" max="7426" width="10.7109375" customWidth="1"/>
    <col min="7427" max="7427" width="13.140625" bestFit="1" customWidth="1"/>
    <col min="7428" max="7428" width="12.5703125" bestFit="1" customWidth="1"/>
    <col min="7429" max="7429" width="12.28515625" customWidth="1"/>
    <col min="7430" max="7430" width="13.140625" bestFit="1" customWidth="1"/>
    <col min="7431" max="7431" width="12.5703125" bestFit="1" customWidth="1"/>
    <col min="7432" max="7432" width="12.28515625" customWidth="1"/>
    <col min="7433" max="7433" width="13.140625" bestFit="1" customWidth="1"/>
    <col min="7434" max="7434" width="12.5703125" bestFit="1" customWidth="1"/>
    <col min="7435" max="7435" width="12.28515625" bestFit="1" customWidth="1"/>
    <col min="7436" max="7436" width="12.7109375" bestFit="1" customWidth="1"/>
    <col min="7438" max="7438" width="16.85546875" customWidth="1"/>
    <col min="7682" max="7682" width="10.7109375" customWidth="1"/>
    <col min="7683" max="7683" width="13.140625" bestFit="1" customWidth="1"/>
    <col min="7684" max="7684" width="12.5703125" bestFit="1" customWidth="1"/>
    <col min="7685" max="7685" width="12.28515625" customWidth="1"/>
    <col min="7686" max="7686" width="13.140625" bestFit="1" customWidth="1"/>
    <col min="7687" max="7687" width="12.5703125" bestFit="1" customWidth="1"/>
    <col min="7688" max="7688" width="12.28515625" customWidth="1"/>
    <col min="7689" max="7689" width="13.140625" bestFit="1" customWidth="1"/>
    <col min="7690" max="7690" width="12.5703125" bestFit="1" customWidth="1"/>
    <col min="7691" max="7691" width="12.28515625" bestFit="1" customWidth="1"/>
    <col min="7692" max="7692" width="12.7109375" bestFit="1" customWidth="1"/>
    <col min="7694" max="7694" width="16.85546875" customWidth="1"/>
    <col min="7938" max="7938" width="10.7109375" customWidth="1"/>
    <col min="7939" max="7939" width="13.140625" bestFit="1" customWidth="1"/>
    <col min="7940" max="7940" width="12.5703125" bestFit="1" customWidth="1"/>
    <col min="7941" max="7941" width="12.28515625" customWidth="1"/>
    <col min="7942" max="7942" width="13.140625" bestFit="1" customWidth="1"/>
    <col min="7943" max="7943" width="12.5703125" bestFit="1" customWidth="1"/>
    <col min="7944" max="7944" width="12.28515625" customWidth="1"/>
    <col min="7945" max="7945" width="13.140625" bestFit="1" customWidth="1"/>
    <col min="7946" max="7946" width="12.5703125" bestFit="1" customWidth="1"/>
    <col min="7947" max="7947" width="12.28515625" bestFit="1" customWidth="1"/>
    <col min="7948" max="7948" width="12.7109375" bestFit="1" customWidth="1"/>
    <col min="7950" max="7950" width="16.85546875" customWidth="1"/>
    <col min="8194" max="8194" width="10.7109375" customWidth="1"/>
    <col min="8195" max="8195" width="13.140625" bestFit="1" customWidth="1"/>
    <col min="8196" max="8196" width="12.5703125" bestFit="1" customWidth="1"/>
    <col min="8197" max="8197" width="12.28515625" customWidth="1"/>
    <col min="8198" max="8198" width="13.140625" bestFit="1" customWidth="1"/>
    <col min="8199" max="8199" width="12.5703125" bestFit="1" customWidth="1"/>
    <col min="8200" max="8200" width="12.28515625" customWidth="1"/>
    <col min="8201" max="8201" width="13.140625" bestFit="1" customWidth="1"/>
    <col min="8202" max="8202" width="12.5703125" bestFit="1" customWidth="1"/>
    <col min="8203" max="8203" width="12.28515625" bestFit="1" customWidth="1"/>
    <col min="8204" max="8204" width="12.7109375" bestFit="1" customWidth="1"/>
    <col min="8206" max="8206" width="16.85546875" customWidth="1"/>
    <col min="8450" max="8450" width="10.7109375" customWidth="1"/>
    <col min="8451" max="8451" width="13.140625" bestFit="1" customWidth="1"/>
    <col min="8452" max="8452" width="12.5703125" bestFit="1" customWidth="1"/>
    <col min="8453" max="8453" width="12.28515625" customWidth="1"/>
    <col min="8454" max="8454" width="13.140625" bestFit="1" customWidth="1"/>
    <col min="8455" max="8455" width="12.5703125" bestFit="1" customWidth="1"/>
    <col min="8456" max="8456" width="12.28515625" customWidth="1"/>
    <col min="8457" max="8457" width="13.140625" bestFit="1" customWidth="1"/>
    <col min="8458" max="8458" width="12.5703125" bestFit="1" customWidth="1"/>
    <col min="8459" max="8459" width="12.28515625" bestFit="1" customWidth="1"/>
    <col min="8460" max="8460" width="12.7109375" bestFit="1" customWidth="1"/>
    <col min="8462" max="8462" width="16.85546875" customWidth="1"/>
    <col min="8706" max="8706" width="10.7109375" customWidth="1"/>
    <col min="8707" max="8707" width="13.140625" bestFit="1" customWidth="1"/>
    <col min="8708" max="8708" width="12.5703125" bestFit="1" customWidth="1"/>
    <col min="8709" max="8709" width="12.28515625" customWidth="1"/>
    <col min="8710" max="8710" width="13.140625" bestFit="1" customWidth="1"/>
    <col min="8711" max="8711" width="12.5703125" bestFit="1" customWidth="1"/>
    <col min="8712" max="8712" width="12.28515625" customWidth="1"/>
    <col min="8713" max="8713" width="13.140625" bestFit="1" customWidth="1"/>
    <col min="8714" max="8714" width="12.5703125" bestFit="1" customWidth="1"/>
    <col min="8715" max="8715" width="12.28515625" bestFit="1" customWidth="1"/>
    <col min="8716" max="8716" width="12.7109375" bestFit="1" customWidth="1"/>
    <col min="8718" max="8718" width="16.85546875" customWidth="1"/>
    <col min="8962" max="8962" width="10.7109375" customWidth="1"/>
    <col min="8963" max="8963" width="13.140625" bestFit="1" customWidth="1"/>
    <col min="8964" max="8964" width="12.5703125" bestFit="1" customWidth="1"/>
    <col min="8965" max="8965" width="12.28515625" customWidth="1"/>
    <col min="8966" max="8966" width="13.140625" bestFit="1" customWidth="1"/>
    <col min="8967" max="8967" width="12.5703125" bestFit="1" customWidth="1"/>
    <col min="8968" max="8968" width="12.28515625" customWidth="1"/>
    <col min="8969" max="8969" width="13.140625" bestFit="1" customWidth="1"/>
    <col min="8970" max="8970" width="12.5703125" bestFit="1" customWidth="1"/>
    <col min="8971" max="8971" width="12.28515625" bestFit="1" customWidth="1"/>
    <col min="8972" max="8972" width="12.7109375" bestFit="1" customWidth="1"/>
    <col min="8974" max="8974" width="16.85546875" customWidth="1"/>
    <col min="9218" max="9218" width="10.7109375" customWidth="1"/>
    <col min="9219" max="9219" width="13.140625" bestFit="1" customWidth="1"/>
    <col min="9220" max="9220" width="12.5703125" bestFit="1" customWidth="1"/>
    <col min="9221" max="9221" width="12.28515625" customWidth="1"/>
    <col min="9222" max="9222" width="13.140625" bestFit="1" customWidth="1"/>
    <col min="9223" max="9223" width="12.5703125" bestFit="1" customWidth="1"/>
    <col min="9224" max="9224" width="12.28515625" customWidth="1"/>
    <col min="9225" max="9225" width="13.140625" bestFit="1" customWidth="1"/>
    <col min="9226" max="9226" width="12.5703125" bestFit="1" customWidth="1"/>
    <col min="9227" max="9227" width="12.28515625" bestFit="1" customWidth="1"/>
    <col min="9228" max="9228" width="12.7109375" bestFit="1" customWidth="1"/>
    <col min="9230" max="9230" width="16.85546875" customWidth="1"/>
    <col min="9474" max="9474" width="10.7109375" customWidth="1"/>
    <col min="9475" max="9475" width="13.140625" bestFit="1" customWidth="1"/>
    <col min="9476" max="9476" width="12.5703125" bestFit="1" customWidth="1"/>
    <col min="9477" max="9477" width="12.28515625" customWidth="1"/>
    <col min="9478" max="9478" width="13.140625" bestFit="1" customWidth="1"/>
    <col min="9479" max="9479" width="12.5703125" bestFit="1" customWidth="1"/>
    <col min="9480" max="9480" width="12.28515625" customWidth="1"/>
    <col min="9481" max="9481" width="13.140625" bestFit="1" customWidth="1"/>
    <col min="9482" max="9482" width="12.5703125" bestFit="1" customWidth="1"/>
    <col min="9483" max="9483" width="12.28515625" bestFit="1" customWidth="1"/>
    <col min="9484" max="9484" width="12.7109375" bestFit="1" customWidth="1"/>
    <col min="9486" max="9486" width="16.85546875" customWidth="1"/>
    <col min="9730" max="9730" width="10.7109375" customWidth="1"/>
    <col min="9731" max="9731" width="13.140625" bestFit="1" customWidth="1"/>
    <col min="9732" max="9732" width="12.5703125" bestFit="1" customWidth="1"/>
    <col min="9733" max="9733" width="12.28515625" customWidth="1"/>
    <col min="9734" max="9734" width="13.140625" bestFit="1" customWidth="1"/>
    <col min="9735" max="9735" width="12.5703125" bestFit="1" customWidth="1"/>
    <col min="9736" max="9736" width="12.28515625" customWidth="1"/>
    <col min="9737" max="9737" width="13.140625" bestFit="1" customWidth="1"/>
    <col min="9738" max="9738" width="12.5703125" bestFit="1" customWidth="1"/>
    <col min="9739" max="9739" width="12.28515625" bestFit="1" customWidth="1"/>
    <col min="9740" max="9740" width="12.7109375" bestFit="1" customWidth="1"/>
    <col min="9742" max="9742" width="16.85546875" customWidth="1"/>
    <col min="9986" max="9986" width="10.7109375" customWidth="1"/>
    <col min="9987" max="9987" width="13.140625" bestFit="1" customWidth="1"/>
    <col min="9988" max="9988" width="12.5703125" bestFit="1" customWidth="1"/>
    <col min="9989" max="9989" width="12.28515625" customWidth="1"/>
    <col min="9990" max="9990" width="13.140625" bestFit="1" customWidth="1"/>
    <col min="9991" max="9991" width="12.5703125" bestFit="1" customWidth="1"/>
    <col min="9992" max="9992" width="12.28515625" customWidth="1"/>
    <col min="9993" max="9993" width="13.140625" bestFit="1" customWidth="1"/>
    <col min="9994" max="9994" width="12.5703125" bestFit="1" customWidth="1"/>
    <col min="9995" max="9995" width="12.28515625" bestFit="1" customWidth="1"/>
    <col min="9996" max="9996" width="12.7109375" bestFit="1" customWidth="1"/>
    <col min="9998" max="9998" width="16.85546875" customWidth="1"/>
    <col min="10242" max="10242" width="10.7109375" customWidth="1"/>
    <col min="10243" max="10243" width="13.140625" bestFit="1" customWidth="1"/>
    <col min="10244" max="10244" width="12.5703125" bestFit="1" customWidth="1"/>
    <col min="10245" max="10245" width="12.28515625" customWidth="1"/>
    <col min="10246" max="10246" width="13.140625" bestFit="1" customWidth="1"/>
    <col min="10247" max="10247" width="12.5703125" bestFit="1" customWidth="1"/>
    <col min="10248" max="10248" width="12.28515625" customWidth="1"/>
    <col min="10249" max="10249" width="13.140625" bestFit="1" customWidth="1"/>
    <col min="10250" max="10250" width="12.5703125" bestFit="1" customWidth="1"/>
    <col min="10251" max="10251" width="12.28515625" bestFit="1" customWidth="1"/>
    <col min="10252" max="10252" width="12.7109375" bestFit="1" customWidth="1"/>
    <col min="10254" max="10254" width="16.85546875" customWidth="1"/>
    <col min="10498" max="10498" width="10.7109375" customWidth="1"/>
    <col min="10499" max="10499" width="13.140625" bestFit="1" customWidth="1"/>
    <col min="10500" max="10500" width="12.5703125" bestFit="1" customWidth="1"/>
    <col min="10501" max="10501" width="12.28515625" customWidth="1"/>
    <col min="10502" max="10502" width="13.140625" bestFit="1" customWidth="1"/>
    <col min="10503" max="10503" width="12.5703125" bestFit="1" customWidth="1"/>
    <col min="10504" max="10504" width="12.28515625" customWidth="1"/>
    <col min="10505" max="10505" width="13.140625" bestFit="1" customWidth="1"/>
    <col min="10506" max="10506" width="12.5703125" bestFit="1" customWidth="1"/>
    <col min="10507" max="10507" width="12.28515625" bestFit="1" customWidth="1"/>
    <col min="10508" max="10508" width="12.7109375" bestFit="1" customWidth="1"/>
    <col min="10510" max="10510" width="16.85546875" customWidth="1"/>
    <col min="10754" max="10754" width="10.7109375" customWidth="1"/>
    <col min="10755" max="10755" width="13.140625" bestFit="1" customWidth="1"/>
    <col min="10756" max="10756" width="12.5703125" bestFit="1" customWidth="1"/>
    <col min="10757" max="10757" width="12.28515625" customWidth="1"/>
    <col min="10758" max="10758" width="13.140625" bestFit="1" customWidth="1"/>
    <col min="10759" max="10759" width="12.5703125" bestFit="1" customWidth="1"/>
    <col min="10760" max="10760" width="12.28515625" customWidth="1"/>
    <col min="10761" max="10761" width="13.140625" bestFit="1" customWidth="1"/>
    <col min="10762" max="10762" width="12.5703125" bestFit="1" customWidth="1"/>
    <col min="10763" max="10763" width="12.28515625" bestFit="1" customWidth="1"/>
    <col min="10764" max="10764" width="12.7109375" bestFit="1" customWidth="1"/>
    <col min="10766" max="10766" width="16.85546875" customWidth="1"/>
    <col min="11010" max="11010" width="10.7109375" customWidth="1"/>
    <col min="11011" max="11011" width="13.140625" bestFit="1" customWidth="1"/>
    <col min="11012" max="11012" width="12.5703125" bestFit="1" customWidth="1"/>
    <col min="11013" max="11013" width="12.28515625" customWidth="1"/>
    <col min="11014" max="11014" width="13.140625" bestFit="1" customWidth="1"/>
    <col min="11015" max="11015" width="12.5703125" bestFit="1" customWidth="1"/>
    <col min="11016" max="11016" width="12.28515625" customWidth="1"/>
    <col min="11017" max="11017" width="13.140625" bestFit="1" customWidth="1"/>
    <col min="11018" max="11018" width="12.5703125" bestFit="1" customWidth="1"/>
    <col min="11019" max="11019" width="12.28515625" bestFit="1" customWidth="1"/>
    <col min="11020" max="11020" width="12.7109375" bestFit="1" customWidth="1"/>
    <col min="11022" max="11022" width="16.85546875" customWidth="1"/>
    <col min="11266" max="11266" width="10.7109375" customWidth="1"/>
    <col min="11267" max="11267" width="13.140625" bestFit="1" customWidth="1"/>
    <col min="11268" max="11268" width="12.5703125" bestFit="1" customWidth="1"/>
    <col min="11269" max="11269" width="12.28515625" customWidth="1"/>
    <col min="11270" max="11270" width="13.140625" bestFit="1" customWidth="1"/>
    <col min="11271" max="11271" width="12.5703125" bestFit="1" customWidth="1"/>
    <col min="11272" max="11272" width="12.28515625" customWidth="1"/>
    <col min="11273" max="11273" width="13.140625" bestFit="1" customWidth="1"/>
    <col min="11274" max="11274" width="12.5703125" bestFit="1" customWidth="1"/>
    <col min="11275" max="11275" width="12.28515625" bestFit="1" customWidth="1"/>
    <col min="11276" max="11276" width="12.7109375" bestFit="1" customWidth="1"/>
    <col min="11278" max="11278" width="16.85546875" customWidth="1"/>
    <col min="11522" max="11522" width="10.7109375" customWidth="1"/>
    <col min="11523" max="11523" width="13.140625" bestFit="1" customWidth="1"/>
    <col min="11524" max="11524" width="12.5703125" bestFit="1" customWidth="1"/>
    <col min="11525" max="11525" width="12.28515625" customWidth="1"/>
    <col min="11526" max="11526" width="13.140625" bestFit="1" customWidth="1"/>
    <col min="11527" max="11527" width="12.5703125" bestFit="1" customWidth="1"/>
    <col min="11528" max="11528" width="12.28515625" customWidth="1"/>
    <col min="11529" max="11529" width="13.140625" bestFit="1" customWidth="1"/>
    <col min="11530" max="11530" width="12.5703125" bestFit="1" customWidth="1"/>
    <col min="11531" max="11531" width="12.28515625" bestFit="1" customWidth="1"/>
    <col min="11532" max="11532" width="12.7109375" bestFit="1" customWidth="1"/>
    <col min="11534" max="11534" width="16.85546875" customWidth="1"/>
    <col min="11778" max="11778" width="10.7109375" customWidth="1"/>
    <col min="11779" max="11779" width="13.140625" bestFit="1" customWidth="1"/>
    <col min="11780" max="11780" width="12.5703125" bestFit="1" customWidth="1"/>
    <col min="11781" max="11781" width="12.28515625" customWidth="1"/>
    <col min="11782" max="11782" width="13.140625" bestFit="1" customWidth="1"/>
    <col min="11783" max="11783" width="12.5703125" bestFit="1" customWidth="1"/>
    <col min="11784" max="11784" width="12.28515625" customWidth="1"/>
    <col min="11785" max="11785" width="13.140625" bestFit="1" customWidth="1"/>
    <col min="11786" max="11786" width="12.5703125" bestFit="1" customWidth="1"/>
    <col min="11787" max="11787" width="12.28515625" bestFit="1" customWidth="1"/>
    <col min="11788" max="11788" width="12.7109375" bestFit="1" customWidth="1"/>
    <col min="11790" max="11790" width="16.85546875" customWidth="1"/>
    <col min="12034" max="12034" width="10.7109375" customWidth="1"/>
    <col min="12035" max="12035" width="13.140625" bestFit="1" customWidth="1"/>
    <col min="12036" max="12036" width="12.5703125" bestFit="1" customWidth="1"/>
    <col min="12037" max="12037" width="12.28515625" customWidth="1"/>
    <col min="12038" max="12038" width="13.140625" bestFit="1" customWidth="1"/>
    <col min="12039" max="12039" width="12.5703125" bestFit="1" customWidth="1"/>
    <col min="12040" max="12040" width="12.28515625" customWidth="1"/>
    <col min="12041" max="12041" width="13.140625" bestFit="1" customWidth="1"/>
    <col min="12042" max="12042" width="12.5703125" bestFit="1" customWidth="1"/>
    <col min="12043" max="12043" width="12.28515625" bestFit="1" customWidth="1"/>
    <col min="12044" max="12044" width="12.7109375" bestFit="1" customWidth="1"/>
    <col min="12046" max="12046" width="16.85546875" customWidth="1"/>
    <col min="12290" max="12290" width="10.7109375" customWidth="1"/>
    <col min="12291" max="12291" width="13.140625" bestFit="1" customWidth="1"/>
    <col min="12292" max="12292" width="12.5703125" bestFit="1" customWidth="1"/>
    <col min="12293" max="12293" width="12.28515625" customWidth="1"/>
    <col min="12294" max="12294" width="13.140625" bestFit="1" customWidth="1"/>
    <col min="12295" max="12295" width="12.5703125" bestFit="1" customWidth="1"/>
    <col min="12296" max="12296" width="12.28515625" customWidth="1"/>
    <col min="12297" max="12297" width="13.140625" bestFit="1" customWidth="1"/>
    <col min="12298" max="12298" width="12.5703125" bestFit="1" customWidth="1"/>
    <col min="12299" max="12299" width="12.28515625" bestFit="1" customWidth="1"/>
    <col min="12300" max="12300" width="12.7109375" bestFit="1" customWidth="1"/>
    <col min="12302" max="12302" width="16.85546875" customWidth="1"/>
    <col min="12546" max="12546" width="10.7109375" customWidth="1"/>
    <col min="12547" max="12547" width="13.140625" bestFit="1" customWidth="1"/>
    <col min="12548" max="12548" width="12.5703125" bestFit="1" customWidth="1"/>
    <col min="12549" max="12549" width="12.28515625" customWidth="1"/>
    <col min="12550" max="12550" width="13.140625" bestFit="1" customWidth="1"/>
    <col min="12551" max="12551" width="12.5703125" bestFit="1" customWidth="1"/>
    <col min="12552" max="12552" width="12.28515625" customWidth="1"/>
    <col min="12553" max="12553" width="13.140625" bestFit="1" customWidth="1"/>
    <col min="12554" max="12554" width="12.5703125" bestFit="1" customWidth="1"/>
    <col min="12555" max="12555" width="12.28515625" bestFit="1" customWidth="1"/>
    <col min="12556" max="12556" width="12.7109375" bestFit="1" customWidth="1"/>
    <col min="12558" max="12558" width="16.85546875" customWidth="1"/>
    <col min="12802" max="12802" width="10.7109375" customWidth="1"/>
    <col min="12803" max="12803" width="13.140625" bestFit="1" customWidth="1"/>
    <col min="12804" max="12804" width="12.5703125" bestFit="1" customWidth="1"/>
    <col min="12805" max="12805" width="12.28515625" customWidth="1"/>
    <col min="12806" max="12806" width="13.140625" bestFit="1" customWidth="1"/>
    <col min="12807" max="12807" width="12.5703125" bestFit="1" customWidth="1"/>
    <col min="12808" max="12808" width="12.28515625" customWidth="1"/>
    <col min="12809" max="12809" width="13.140625" bestFit="1" customWidth="1"/>
    <col min="12810" max="12810" width="12.5703125" bestFit="1" customWidth="1"/>
    <col min="12811" max="12811" width="12.28515625" bestFit="1" customWidth="1"/>
    <col min="12812" max="12812" width="12.7109375" bestFit="1" customWidth="1"/>
    <col min="12814" max="12814" width="16.85546875" customWidth="1"/>
    <col min="13058" max="13058" width="10.7109375" customWidth="1"/>
    <col min="13059" max="13059" width="13.140625" bestFit="1" customWidth="1"/>
    <col min="13060" max="13060" width="12.5703125" bestFit="1" customWidth="1"/>
    <col min="13061" max="13061" width="12.28515625" customWidth="1"/>
    <col min="13062" max="13062" width="13.140625" bestFit="1" customWidth="1"/>
    <col min="13063" max="13063" width="12.5703125" bestFit="1" customWidth="1"/>
    <col min="13064" max="13064" width="12.28515625" customWidth="1"/>
    <col min="13065" max="13065" width="13.140625" bestFit="1" customWidth="1"/>
    <col min="13066" max="13066" width="12.5703125" bestFit="1" customWidth="1"/>
    <col min="13067" max="13067" width="12.28515625" bestFit="1" customWidth="1"/>
    <col min="13068" max="13068" width="12.7109375" bestFit="1" customWidth="1"/>
    <col min="13070" max="13070" width="16.85546875" customWidth="1"/>
    <col min="13314" max="13314" width="10.7109375" customWidth="1"/>
    <col min="13315" max="13315" width="13.140625" bestFit="1" customWidth="1"/>
    <col min="13316" max="13316" width="12.5703125" bestFit="1" customWidth="1"/>
    <col min="13317" max="13317" width="12.28515625" customWidth="1"/>
    <col min="13318" max="13318" width="13.140625" bestFit="1" customWidth="1"/>
    <col min="13319" max="13319" width="12.5703125" bestFit="1" customWidth="1"/>
    <col min="13320" max="13320" width="12.28515625" customWidth="1"/>
    <col min="13321" max="13321" width="13.140625" bestFit="1" customWidth="1"/>
    <col min="13322" max="13322" width="12.5703125" bestFit="1" customWidth="1"/>
    <col min="13323" max="13323" width="12.28515625" bestFit="1" customWidth="1"/>
    <col min="13324" max="13324" width="12.7109375" bestFit="1" customWidth="1"/>
    <col min="13326" max="13326" width="16.85546875" customWidth="1"/>
    <col min="13570" max="13570" width="10.7109375" customWidth="1"/>
    <col min="13571" max="13571" width="13.140625" bestFit="1" customWidth="1"/>
    <col min="13572" max="13572" width="12.5703125" bestFit="1" customWidth="1"/>
    <col min="13573" max="13573" width="12.28515625" customWidth="1"/>
    <col min="13574" max="13574" width="13.140625" bestFit="1" customWidth="1"/>
    <col min="13575" max="13575" width="12.5703125" bestFit="1" customWidth="1"/>
    <col min="13576" max="13576" width="12.28515625" customWidth="1"/>
    <col min="13577" max="13577" width="13.140625" bestFit="1" customWidth="1"/>
    <col min="13578" max="13578" width="12.5703125" bestFit="1" customWidth="1"/>
    <col min="13579" max="13579" width="12.28515625" bestFit="1" customWidth="1"/>
    <col min="13580" max="13580" width="12.7109375" bestFit="1" customWidth="1"/>
    <col min="13582" max="13582" width="16.85546875" customWidth="1"/>
    <col min="13826" max="13826" width="10.7109375" customWidth="1"/>
    <col min="13827" max="13827" width="13.140625" bestFit="1" customWidth="1"/>
    <col min="13828" max="13828" width="12.5703125" bestFit="1" customWidth="1"/>
    <col min="13829" max="13829" width="12.28515625" customWidth="1"/>
    <col min="13830" max="13830" width="13.140625" bestFit="1" customWidth="1"/>
    <col min="13831" max="13831" width="12.5703125" bestFit="1" customWidth="1"/>
    <col min="13832" max="13832" width="12.28515625" customWidth="1"/>
    <col min="13833" max="13833" width="13.140625" bestFit="1" customWidth="1"/>
    <col min="13834" max="13834" width="12.5703125" bestFit="1" customWidth="1"/>
    <col min="13835" max="13835" width="12.28515625" bestFit="1" customWidth="1"/>
    <col min="13836" max="13836" width="12.7109375" bestFit="1" customWidth="1"/>
    <col min="13838" max="13838" width="16.85546875" customWidth="1"/>
    <col min="14082" max="14082" width="10.7109375" customWidth="1"/>
    <col min="14083" max="14083" width="13.140625" bestFit="1" customWidth="1"/>
    <col min="14084" max="14084" width="12.5703125" bestFit="1" customWidth="1"/>
    <col min="14085" max="14085" width="12.28515625" customWidth="1"/>
    <col min="14086" max="14086" width="13.140625" bestFit="1" customWidth="1"/>
    <col min="14087" max="14087" width="12.5703125" bestFit="1" customWidth="1"/>
    <col min="14088" max="14088" width="12.28515625" customWidth="1"/>
    <col min="14089" max="14089" width="13.140625" bestFit="1" customWidth="1"/>
    <col min="14090" max="14090" width="12.5703125" bestFit="1" customWidth="1"/>
    <col min="14091" max="14091" width="12.28515625" bestFit="1" customWidth="1"/>
    <col min="14092" max="14092" width="12.7109375" bestFit="1" customWidth="1"/>
    <col min="14094" max="14094" width="16.85546875" customWidth="1"/>
    <col min="14338" max="14338" width="10.7109375" customWidth="1"/>
    <col min="14339" max="14339" width="13.140625" bestFit="1" customWidth="1"/>
    <col min="14340" max="14340" width="12.5703125" bestFit="1" customWidth="1"/>
    <col min="14341" max="14341" width="12.28515625" customWidth="1"/>
    <col min="14342" max="14342" width="13.140625" bestFit="1" customWidth="1"/>
    <col min="14343" max="14343" width="12.5703125" bestFit="1" customWidth="1"/>
    <col min="14344" max="14344" width="12.28515625" customWidth="1"/>
    <col min="14345" max="14345" width="13.140625" bestFit="1" customWidth="1"/>
    <col min="14346" max="14346" width="12.5703125" bestFit="1" customWidth="1"/>
    <col min="14347" max="14347" width="12.28515625" bestFit="1" customWidth="1"/>
    <col min="14348" max="14348" width="12.7109375" bestFit="1" customWidth="1"/>
    <col min="14350" max="14350" width="16.85546875" customWidth="1"/>
    <col min="14594" max="14594" width="10.7109375" customWidth="1"/>
    <col min="14595" max="14595" width="13.140625" bestFit="1" customWidth="1"/>
    <col min="14596" max="14596" width="12.5703125" bestFit="1" customWidth="1"/>
    <col min="14597" max="14597" width="12.28515625" customWidth="1"/>
    <col min="14598" max="14598" width="13.140625" bestFit="1" customWidth="1"/>
    <col min="14599" max="14599" width="12.5703125" bestFit="1" customWidth="1"/>
    <col min="14600" max="14600" width="12.28515625" customWidth="1"/>
    <col min="14601" max="14601" width="13.140625" bestFit="1" customWidth="1"/>
    <col min="14602" max="14602" width="12.5703125" bestFit="1" customWidth="1"/>
    <col min="14603" max="14603" width="12.28515625" bestFit="1" customWidth="1"/>
    <col min="14604" max="14604" width="12.7109375" bestFit="1" customWidth="1"/>
    <col min="14606" max="14606" width="16.85546875" customWidth="1"/>
    <col min="14850" max="14850" width="10.7109375" customWidth="1"/>
    <col min="14851" max="14851" width="13.140625" bestFit="1" customWidth="1"/>
    <col min="14852" max="14852" width="12.5703125" bestFit="1" customWidth="1"/>
    <col min="14853" max="14853" width="12.28515625" customWidth="1"/>
    <col min="14854" max="14854" width="13.140625" bestFit="1" customWidth="1"/>
    <col min="14855" max="14855" width="12.5703125" bestFit="1" customWidth="1"/>
    <col min="14856" max="14856" width="12.28515625" customWidth="1"/>
    <col min="14857" max="14857" width="13.140625" bestFit="1" customWidth="1"/>
    <col min="14858" max="14858" width="12.5703125" bestFit="1" customWidth="1"/>
    <col min="14859" max="14859" width="12.28515625" bestFit="1" customWidth="1"/>
    <col min="14860" max="14860" width="12.7109375" bestFit="1" customWidth="1"/>
    <col min="14862" max="14862" width="16.85546875" customWidth="1"/>
    <col min="15106" max="15106" width="10.7109375" customWidth="1"/>
    <col min="15107" max="15107" width="13.140625" bestFit="1" customWidth="1"/>
    <col min="15108" max="15108" width="12.5703125" bestFit="1" customWidth="1"/>
    <col min="15109" max="15109" width="12.28515625" customWidth="1"/>
    <col min="15110" max="15110" width="13.140625" bestFit="1" customWidth="1"/>
    <col min="15111" max="15111" width="12.5703125" bestFit="1" customWidth="1"/>
    <col min="15112" max="15112" width="12.28515625" customWidth="1"/>
    <col min="15113" max="15113" width="13.140625" bestFit="1" customWidth="1"/>
    <col min="15114" max="15114" width="12.5703125" bestFit="1" customWidth="1"/>
    <col min="15115" max="15115" width="12.28515625" bestFit="1" customWidth="1"/>
    <col min="15116" max="15116" width="12.7109375" bestFit="1" customWidth="1"/>
    <col min="15118" max="15118" width="16.85546875" customWidth="1"/>
    <col min="15362" max="15362" width="10.7109375" customWidth="1"/>
    <col min="15363" max="15363" width="13.140625" bestFit="1" customWidth="1"/>
    <col min="15364" max="15364" width="12.5703125" bestFit="1" customWidth="1"/>
    <col min="15365" max="15365" width="12.28515625" customWidth="1"/>
    <col min="15366" max="15366" width="13.140625" bestFit="1" customWidth="1"/>
    <col min="15367" max="15367" width="12.5703125" bestFit="1" customWidth="1"/>
    <col min="15368" max="15368" width="12.28515625" customWidth="1"/>
    <col min="15369" max="15369" width="13.140625" bestFit="1" customWidth="1"/>
    <col min="15370" max="15370" width="12.5703125" bestFit="1" customWidth="1"/>
    <col min="15371" max="15371" width="12.28515625" bestFit="1" customWidth="1"/>
    <col min="15372" max="15372" width="12.7109375" bestFit="1" customWidth="1"/>
    <col min="15374" max="15374" width="16.85546875" customWidth="1"/>
    <col min="15618" max="15618" width="10.7109375" customWidth="1"/>
    <col min="15619" max="15619" width="13.140625" bestFit="1" customWidth="1"/>
    <col min="15620" max="15620" width="12.5703125" bestFit="1" customWidth="1"/>
    <col min="15621" max="15621" width="12.28515625" customWidth="1"/>
    <col min="15622" max="15622" width="13.140625" bestFit="1" customWidth="1"/>
    <col min="15623" max="15623" width="12.5703125" bestFit="1" customWidth="1"/>
    <col min="15624" max="15624" width="12.28515625" customWidth="1"/>
    <col min="15625" max="15625" width="13.140625" bestFit="1" customWidth="1"/>
    <col min="15626" max="15626" width="12.5703125" bestFit="1" customWidth="1"/>
    <col min="15627" max="15627" width="12.28515625" bestFit="1" customWidth="1"/>
    <col min="15628" max="15628" width="12.7109375" bestFit="1" customWidth="1"/>
    <col min="15630" max="15630" width="16.85546875" customWidth="1"/>
    <col min="15874" max="15874" width="10.7109375" customWidth="1"/>
    <col min="15875" max="15875" width="13.140625" bestFit="1" customWidth="1"/>
    <col min="15876" max="15876" width="12.5703125" bestFit="1" customWidth="1"/>
    <col min="15877" max="15877" width="12.28515625" customWidth="1"/>
    <col min="15878" max="15878" width="13.140625" bestFit="1" customWidth="1"/>
    <col min="15879" max="15879" width="12.5703125" bestFit="1" customWidth="1"/>
    <col min="15880" max="15880" width="12.28515625" customWidth="1"/>
    <col min="15881" max="15881" width="13.140625" bestFit="1" customWidth="1"/>
    <col min="15882" max="15882" width="12.5703125" bestFit="1" customWidth="1"/>
    <col min="15883" max="15883" width="12.28515625" bestFit="1" customWidth="1"/>
    <col min="15884" max="15884" width="12.7109375" bestFit="1" customWidth="1"/>
    <col min="15886" max="15886" width="16.85546875" customWidth="1"/>
    <col min="16130" max="16130" width="10.7109375" customWidth="1"/>
    <col min="16131" max="16131" width="13.140625" bestFit="1" customWidth="1"/>
    <col min="16132" max="16132" width="12.5703125" bestFit="1" customWidth="1"/>
    <col min="16133" max="16133" width="12.28515625" customWidth="1"/>
    <col min="16134" max="16134" width="13.140625" bestFit="1" customWidth="1"/>
    <col min="16135" max="16135" width="12.5703125" bestFit="1" customWidth="1"/>
    <col min="16136" max="16136" width="12.28515625" customWidth="1"/>
    <col min="16137" max="16137" width="13.140625" bestFit="1" customWidth="1"/>
    <col min="16138" max="16138" width="12.5703125" bestFit="1" customWidth="1"/>
    <col min="16139" max="16139" width="12.28515625" bestFit="1" customWidth="1"/>
    <col min="16140" max="16140" width="12.7109375" bestFit="1" customWidth="1"/>
    <col min="16142" max="16142" width="16.85546875" customWidth="1"/>
  </cols>
  <sheetData>
    <row r="1" spans="1:43" x14ac:dyDescent="0.25">
      <c r="A1" s="11" t="str">
        <f>'[1]Iron Graphs'!A34</f>
        <v>Iron (mg/l)</v>
      </c>
      <c r="B1" s="11"/>
      <c r="C1" s="11"/>
      <c r="D1" s="11"/>
      <c r="E1" s="11"/>
      <c r="F1" s="11"/>
      <c r="G1" s="11"/>
      <c r="H1" s="11"/>
      <c r="I1" s="11"/>
      <c r="J1" s="11"/>
    </row>
    <row r="2" spans="1:43" x14ac:dyDescent="0.25">
      <c r="A2" s="2" t="str">
        <f>'[1]Iron Graphs'!A35</f>
        <v>Time (min)</v>
      </c>
      <c r="B2" s="11">
        <f>'[1]Iron Graphs'!B35</f>
        <v>6.5</v>
      </c>
      <c r="C2" s="11"/>
      <c r="D2" s="11"/>
      <c r="E2" s="11">
        <f>'[1]Iron Graphs'!E35</f>
        <v>7.5</v>
      </c>
      <c r="F2" s="11"/>
      <c r="G2" s="11"/>
      <c r="H2" s="11">
        <f>'[1]Iron Graphs'!H35</f>
        <v>8.5</v>
      </c>
      <c r="I2" s="11"/>
      <c r="J2" s="11"/>
    </row>
    <row r="3" spans="1:43" x14ac:dyDescent="0.25">
      <c r="A3" s="2">
        <f>'[1]Iron Graphs'!A36</f>
        <v>0</v>
      </c>
      <c r="B3" s="2" t="str">
        <f>'[1]Iron Graphs'!B36</f>
        <v>0,174 (l/min)</v>
      </c>
      <c r="C3" s="2" t="str">
        <f>'[1]Iron Graphs'!C36</f>
        <v>0,262 (l/min)</v>
      </c>
      <c r="D3" s="2" t="str">
        <f>'[1]Iron Graphs'!D36</f>
        <v>0,523 (l/min)</v>
      </c>
      <c r="E3" s="2" t="str">
        <f>'[1]Iron Graphs'!E36</f>
        <v>0,174 (l/min)</v>
      </c>
      <c r="F3" s="2" t="str">
        <f>'[1]Iron Graphs'!F36</f>
        <v>0,262 (l/min)</v>
      </c>
      <c r="G3" s="2" t="str">
        <f>'[1]Iron Graphs'!G36</f>
        <v>0,523 (l/min)</v>
      </c>
      <c r="H3" s="2" t="str">
        <f>'[1]Iron Graphs'!H36</f>
        <v>0,174 (l/min)</v>
      </c>
      <c r="I3" s="2" t="str">
        <f>'[1]Iron Graphs'!I36</f>
        <v>0,262 (l/min)</v>
      </c>
      <c r="J3" s="2" t="str">
        <f>'[1]Iron Graphs'!J36</f>
        <v>0,523 (l/min)</v>
      </c>
    </row>
    <row r="4" spans="1:43" x14ac:dyDescent="0.25">
      <c r="A4" s="2">
        <f>'[1]Iron Graphs'!A37</f>
        <v>0</v>
      </c>
      <c r="B4" s="2" t="str">
        <f>'[1]Iron Graphs'!B37</f>
        <v>1,67 (ml/min)</v>
      </c>
      <c r="C4" s="2" t="str">
        <f>'[1]Iron Graphs'!C37</f>
        <v>2,52(ml/min)</v>
      </c>
      <c r="D4" s="2" t="str">
        <f>'[1]Iron Graphs'!D37</f>
        <v>5,0 (ml/min)</v>
      </c>
      <c r="E4" s="2" t="str">
        <f>'[1]Iron Graphs'!E37</f>
        <v>1,67 (ml/min)</v>
      </c>
      <c r="F4" s="2" t="str">
        <f>'[1]Iron Graphs'!F37</f>
        <v>2,52(ml/min)</v>
      </c>
      <c r="G4" s="2" t="str">
        <f>'[1]Iron Graphs'!G37</f>
        <v>5,0 (ml/min)</v>
      </c>
      <c r="H4" s="2" t="str">
        <f>'[1]Iron Graphs'!H37</f>
        <v>1,67 (ml/min)</v>
      </c>
      <c r="I4" s="2" t="str">
        <f>'[1]Iron Graphs'!I37</f>
        <v>2,52(ml/min)</v>
      </c>
      <c r="J4" s="2" t="str">
        <f>'[1]Iron Graphs'!J37</f>
        <v>5,0 (ml/min)</v>
      </c>
    </row>
    <row r="5" spans="1:43" x14ac:dyDescent="0.25">
      <c r="A5" s="3">
        <f>'[1]Iron Graphs'!A38</f>
        <v>10</v>
      </c>
      <c r="B5" s="3">
        <f>'[1]Iron Graphs'!B38</f>
        <v>2.5</v>
      </c>
      <c r="C5" s="3">
        <f>'[1]Iron Graphs'!C38</f>
        <v>2.8</v>
      </c>
      <c r="D5" s="3">
        <f>'[1]Iron Graphs'!D38</f>
        <v>2.2000000000000002</v>
      </c>
      <c r="E5" s="3">
        <f>'[1]Iron Graphs'!E38</f>
        <v>1.6</v>
      </c>
      <c r="F5" s="3">
        <f>'[1]Iron Graphs'!F38</f>
        <v>1.63</v>
      </c>
      <c r="G5" s="3">
        <f>'[1]Iron Graphs'!G38</f>
        <v>1.6</v>
      </c>
      <c r="H5" s="3">
        <f>'[1]Iron Graphs'!H38</f>
        <v>1.8966666666666665</v>
      </c>
      <c r="I5" s="3">
        <f>'[1]Iron Graphs'!I38</f>
        <v>1.8</v>
      </c>
      <c r="J5" s="3">
        <f>'[1]Iron Graphs'!J38</f>
        <v>1.8466666666666667</v>
      </c>
    </row>
    <row r="6" spans="1:43" x14ac:dyDescent="0.25">
      <c r="A6" s="3">
        <f>'[1]Iron Graphs'!A39</f>
        <v>20</v>
      </c>
      <c r="B6" s="3">
        <f>'[1]Iron Graphs'!B39</f>
        <v>1.24</v>
      </c>
      <c r="C6" s="3">
        <f>'[1]Iron Graphs'!C39</f>
        <v>2.6</v>
      </c>
      <c r="D6" s="3">
        <f>'[1]Iron Graphs'!D39</f>
        <v>2.2000000000000002</v>
      </c>
      <c r="E6" s="3">
        <f>'[1]Iron Graphs'!E39</f>
        <v>1.1100000000000001</v>
      </c>
      <c r="F6" s="3">
        <f>'[1]Iron Graphs'!F39</f>
        <v>1.2</v>
      </c>
      <c r="G6" s="3">
        <f>'[1]Iron Graphs'!G39</f>
        <v>1.5</v>
      </c>
      <c r="H6" s="3">
        <f>'[1]Iron Graphs'!H39</f>
        <v>0.90666666666666673</v>
      </c>
      <c r="I6" s="3">
        <f>'[1]Iron Graphs'!I39</f>
        <v>1.2766666666666666</v>
      </c>
      <c r="J6" s="3">
        <f>'[1]Iron Graphs'!J39</f>
        <v>1.1399999999999999</v>
      </c>
    </row>
    <row r="7" spans="1:43" x14ac:dyDescent="0.25">
      <c r="A7" s="3">
        <f>'[1]Iron Graphs'!A40</f>
        <v>30</v>
      </c>
      <c r="B7" s="3">
        <f>'[1]Iron Graphs'!B40</f>
        <v>1.07</v>
      </c>
      <c r="C7" s="3">
        <f>'[1]Iron Graphs'!C40</f>
        <v>2.38</v>
      </c>
      <c r="D7" s="3">
        <f>'[1]Iron Graphs'!D40</f>
        <v>2.29</v>
      </c>
      <c r="E7" s="3">
        <f>'[1]Iron Graphs'!E40</f>
        <v>0.54</v>
      </c>
      <c r="F7" s="3">
        <f>'[1]Iron Graphs'!F40</f>
        <v>0.89</v>
      </c>
      <c r="G7" s="3">
        <f>'[1]Iron Graphs'!G40</f>
        <v>1.24</v>
      </c>
      <c r="H7" s="3">
        <f>'[1]Iron Graphs'!H40</f>
        <v>0.34999999999999992</v>
      </c>
      <c r="I7" s="3">
        <f>'[1]Iron Graphs'!I40</f>
        <v>0.93666666666666665</v>
      </c>
      <c r="J7" s="3">
        <f>'[1]Iron Graphs'!J40</f>
        <v>1.01</v>
      </c>
    </row>
    <row r="8" spans="1:43" x14ac:dyDescent="0.25">
      <c r="A8" s="3">
        <f>'[1]Iron Graphs'!A41</f>
        <v>40</v>
      </c>
      <c r="B8" s="3">
        <f>'[1]Iron Graphs'!B41</f>
        <v>1.1000000000000001</v>
      </c>
      <c r="C8" s="3">
        <f>'[1]Iron Graphs'!C41</f>
        <v>1.8</v>
      </c>
      <c r="D8" s="3">
        <f>'[1]Iron Graphs'!D41</f>
        <v>2.2000000000000002</v>
      </c>
      <c r="E8" s="3">
        <f>'[1]Iron Graphs'!E41</f>
        <v>0.44</v>
      </c>
      <c r="F8" s="3">
        <f>'[1]Iron Graphs'!F41</f>
        <v>0.9</v>
      </c>
      <c r="G8" s="3">
        <f>'[1]Iron Graphs'!G41</f>
        <v>1.2</v>
      </c>
      <c r="H8" s="3">
        <f>'[1]Iron Graphs'!H41</f>
        <v>0.19666666666666668</v>
      </c>
      <c r="I8" s="3">
        <f>'[1]Iron Graphs'!I41</f>
        <v>0.71333333333333326</v>
      </c>
      <c r="J8" s="3">
        <f>'[1]Iron Graphs'!J41</f>
        <v>0.65666666666666673</v>
      </c>
    </row>
    <row r="9" spans="1:43" x14ac:dyDescent="0.25">
      <c r="A9" s="3">
        <f>'[1]Iron Graphs'!A42</f>
        <v>50</v>
      </c>
      <c r="B9" s="3">
        <f>'[1]Iron Graphs'!B42</f>
        <v>1.1499999999999999</v>
      </c>
      <c r="C9" s="3">
        <f>'[1]Iron Graphs'!C42</f>
        <v>2</v>
      </c>
      <c r="D9" s="3">
        <f>'[1]Iron Graphs'!D42</f>
        <v>2.4</v>
      </c>
      <c r="E9" s="3">
        <f>'[1]Iron Graphs'!E42</f>
        <v>0.45</v>
      </c>
      <c r="F9" s="3">
        <f>'[1]Iron Graphs'!F42</f>
        <v>0.9</v>
      </c>
      <c r="G9" s="3">
        <f>'[1]Iron Graphs'!G42</f>
        <v>1.1000000000000001</v>
      </c>
      <c r="H9" s="3">
        <f>'[1]Iron Graphs'!H42</f>
        <v>0.18333333333333335</v>
      </c>
      <c r="I9" s="3">
        <f>'[1]Iron Graphs'!I42</f>
        <v>0.57999999999999996</v>
      </c>
      <c r="J9" s="3">
        <f>'[1]Iron Graphs'!J42</f>
        <v>0.58333333333333337</v>
      </c>
    </row>
    <row r="10" spans="1:43" x14ac:dyDescent="0.25">
      <c r="A10" s="3">
        <f>'[1]Iron Graphs'!A43</f>
        <v>60</v>
      </c>
      <c r="B10" s="3">
        <f>'[1]Iron Graphs'!B43</f>
        <v>1.3</v>
      </c>
      <c r="C10" s="3">
        <f>'[1]Iron Graphs'!C43</f>
        <v>1.71</v>
      </c>
      <c r="D10" s="3">
        <f>'[1]Iron Graphs'!D43</f>
        <v>2.56</v>
      </c>
      <c r="E10" s="3">
        <f>'[1]Iron Graphs'!E43</f>
        <v>0.42</v>
      </c>
      <c r="F10" s="3">
        <f>'[1]Iron Graphs'!F43</f>
        <v>0.89</v>
      </c>
      <c r="G10" s="3">
        <f>'[1]Iron Graphs'!G43</f>
        <v>1.1100000000000001</v>
      </c>
      <c r="H10" s="3">
        <f>'[1]Iron Graphs'!H43</f>
        <v>0.1466666666666667</v>
      </c>
      <c r="I10" s="3">
        <f>'[1]Iron Graphs'!I43</f>
        <v>0.54333333333333333</v>
      </c>
      <c r="J10" s="3">
        <f>'[1]Iron Graphs'!J43</f>
        <v>0.60666666666666658</v>
      </c>
    </row>
    <row r="12" spans="1:43" x14ac:dyDescent="0.25">
      <c r="A12" s="11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0"/>
      <c r="M12" s="11" t="s">
        <v>29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0"/>
      <c r="AE12" s="11" t="s">
        <v>30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x14ac:dyDescent="0.25">
      <c r="A13" s="11" t="s">
        <v>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O13" s="11" t="s"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AE13" s="11" t="s">
        <v>0</v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3" x14ac:dyDescent="0.25">
      <c r="B14" s="4" t="s">
        <v>1</v>
      </c>
      <c r="C14" s="4"/>
      <c r="D14" s="4"/>
      <c r="E14" s="4" t="s">
        <v>2</v>
      </c>
      <c r="I14" s="2" t="s">
        <v>3</v>
      </c>
      <c r="M14" s="2" t="s">
        <v>2</v>
      </c>
      <c r="P14" s="4" t="s">
        <v>1</v>
      </c>
      <c r="Q14" s="4"/>
      <c r="R14" s="4"/>
      <c r="S14" s="4" t="s">
        <v>2</v>
      </c>
      <c r="W14" s="2" t="s">
        <v>3</v>
      </c>
      <c r="AA14" s="2" t="s">
        <v>2</v>
      </c>
      <c r="AB14" s="2"/>
      <c r="AF14" s="4" t="s">
        <v>1</v>
      </c>
      <c r="AG14" s="4"/>
      <c r="AH14" s="4"/>
      <c r="AI14" s="4" t="s">
        <v>2</v>
      </c>
      <c r="AM14" s="2" t="s">
        <v>3</v>
      </c>
      <c r="AQ14" s="2" t="s">
        <v>2</v>
      </c>
    </row>
    <row r="15" spans="1:43" ht="18" x14ac:dyDescent="0.35">
      <c r="A15" t="s">
        <v>4</v>
      </c>
      <c r="B15" t="s">
        <v>5</v>
      </c>
      <c r="C15" t="s">
        <v>6</v>
      </c>
      <c r="D15" t="s">
        <v>7</v>
      </c>
      <c r="E15" t="s">
        <v>8</v>
      </c>
      <c r="I15" t="s">
        <v>7</v>
      </c>
      <c r="K15" t="s">
        <v>9</v>
      </c>
      <c r="M15" t="s">
        <v>10</v>
      </c>
      <c r="O15" t="s">
        <v>4</v>
      </c>
      <c r="P15" t="s">
        <v>5</v>
      </c>
      <c r="Q15" t="s">
        <v>6</v>
      </c>
      <c r="R15" t="s">
        <v>7</v>
      </c>
      <c r="S15" t="s">
        <v>8</v>
      </c>
      <c r="W15" t="s">
        <v>7</v>
      </c>
      <c r="Y15" t="s">
        <v>9</v>
      </c>
      <c r="AA15" t="s">
        <v>10</v>
      </c>
      <c r="AE15" t="s">
        <v>4</v>
      </c>
      <c r="AF15" t="s">
        <v>5</v>
      </c>
      <c r="AG15" t="s">
        <v>6</v>
      </c>
      <c r="AH15" t="s">
        <v>7</v>
      </c>
      <c r="AI15" t="s">
        <v>8</v>
      </c>
      <c r="AM15" t="s">
        <v>7</v>
      </c>
      <c r="AO15" t="s">
        <v>9</v>
      </c>
      <c r="AQ15" t="s">
        <v>10</v>
      </c>
    </row>
    <row r="16" spans="1:43" x14ac:dyDescent="0.25">
      <c r="A16">
        <v>10</v>
      </c>
      <c r="B16">
        <v>2.1</v>
      </c>
      <c r="C16" s="5">
        <f>B5</f>
        <v>2.5</v>
      </c>
      <c r="D16">
        <f t="shared" ref="D16:D21" si="0">((((B16-C16)/$B$32))*$B$33)</f>
        <v>-4.5920696800477636E-4</v>
      </c>
      <c r="E16">
        <f t="shared" ref="E16:E21" si="1">LN(A16)</f>
        <v>2.3025850929940459</v>
      </c>
      <c r="F16">
        <f t="shared" ref="F16:F21" si="2">(D16-$C$27)^2</f>
        <v>1.6141006565205098E-6</v>
      </c>
      <c r="G16" t="s">
        <v>11</v>
      </c>
      <c r="I16">
        <f>(1/$F$33)*LN(($F$32*$F$33*A16)+1)</f>
        <v>2.2704368392902354E-4</v>
      </c>
      <c r="K16">
        <f t="shared" ref="K16:K21" si="3">I16-D16</f>
        <v>6.8625065193379992E-4</v>
      </c>
      <c r="M16">
        <f t="shared" ref="M16:M21" si="4">(K16)^2</f>
        <v>4.709399572795654E-7</v>
      </c>
      <c r="O16">
        <v>10</v>
      </c>
      <c r="P16">
        <v>2.1</v>
      </c>
      <c r="Q16" s="5">
        <f>C5</f>
        <v>2.8</v>
      </c>
      <c r="R16">
        <f t="shared" ref="R16:R21" si="5">((((P16-Q16)/$B$32))*$B$33)</f>
        <v>-8.0361219400835841E-4</v>
      </c>
      <c r="S16">
        <f t="shared" ref="S16:S21" si="6">LN(O16)</f>
        <v>2.3025850929940459</v>
      </c>
      <c r="T16">
        <f t="shared" ref="T16:T21" si="7">(R16-$C$27)^2</f>
        <v>2.6078304299952675E-6</v>
      </c>
      <c r="U16" t="s">
        <v>11</v>
      </c>
      <c r="W16">
        <f>(1/$T$32)*LN(($T$32*$T$33*O16)+1)</f>
        <v>0</v>
      </c>
      <c r="Y16">
        <f t="shared" ref="Y16:Y21" si="8">W16-R16</f>
        <v>8.0361219400835841E-4</v>
      </c>
      <c r="AA16">
        <f t="shared" ref="AA16:AA21" si="9">(Y16)^2</f>
        <v>6.4579255835892749E-7</v>
      </c>
      <c r="AE16">
        <v>10</v>
      </c>
      <c r="AF16">
        <v>2.1</v>
      </c>
      <c r="AG16" s="5">
        <f>D5</f>
        <v>2.2000000000000002</v>
      </c>
      <c r="AH16">
        <f t="shared" ref="AH16:AH21" si="10">((((AF16-AG16)/$B$32))*$B$33)</f>
        <v>-1.1480174200119423E-4</v>
      </c>
      <c r="AI16">
        <f t="shared" ref="AI16:AI21" si="11">LN(AE16)</f>
        <v>2.3025850929940459</v>
      </c>
      <c r="AJ16">
        <f t="shared" ref="AJ16:AJ21" si="12">(AH16-$C$27)^2</f>
        <v>8.5760080244290887E-7</v>
      </c>
      <c r="AK16" t="s">
        <v>11</v>
      </c>
      <c r="AM16">
        <f>(1/$AJ$32)*LN(($AJ$32*$AJ$33*AE16)+1)</f>
        <v>0</v>
      </c>
      <c r="AO16">
        <f t="shared" ref="AO16:AO21" si="13">AM16-AH16</f>
        <v>1.1480174200119423E-4</v>
      </c>
      <c r="AQ16">
        <f t="shared" ref="AQ16:AQ21" si="14">(AO16)^2</f>
        <v>1.3179439966508762E-8</v>
      </c>
    </row>
    <row r="17" spans="1:43" x14ac:dyDescent="0.25">
      <c r="A17">
        <v>20</v>
      </c>
      <c r="B17">
        <v>2.1</v>
      </c>
      <c r="C17" s="5">
        <f t="shared" ref="C17:C21" si="15">B6</f>
        <v>1.24</v>
      </c>
      <c r="D17">
        <f t="shared" si="0"/>
        <v>9.8729498121026961E-4</v>
      </c>
      <c r="E17">
        <f t="shared" si="1"/>
        <v>2.9957322735539909</v>
      </c>
      <c r="F17">
        <f t="shared" si="2"/>
        <v>3.0986327743480594E-8</v>
      </c>
      <c r="I17">
        <f>(1/$F$33)*LN(($F$32*$F$33*A17)+1)</f>
        <v>4.538803903927853E-4</v>
      </c>
      <c r="K17">
        <f t="shared" si="3"/>
        <v>-5.334145908174843E-4</v>
      </c>
      <c r="M17">
        <f t="shared" si="4"/>
        <v>2.8453112569698421E-7</v>
      </c>
      <c r="O17">
        <v>20</v>
      </c>
      <c r="P17">
        <v>2.1</v>
      </c>
      <c r="Q17" s="5">
        <f t="shared" ref="Q17:Q21" si="16">C6</f>
        <v>2.6</v>
      </c>
      <c r="R17">
        <f t="shared" si="5"/>
        <v>-5.7400871000597056E-4</v>
      </c>
      <c r="S17">
        <f t="shared" si="6"/>
        <v>2.9957322735539909</v>
      </c>
      <c r="T17">
        <f t="shared" si="7"/>
        <v>1.9189850344124122E-6</v>
      </c>
      <c r="W17">
        <f t="shared" ref="W17:W21" si="17">(1/$T$32)*LN(($T$32*$T$33*O17)+1)</f>
        <v>0</v>
      </c>
      <c r="Y17">
        <f t="shared" si="8"/>
        <v>5.7400871000597056E-4</v>
      </c>
      <c r="AA17">
        <f t="shared" si="9"/>
        <v>3.2948599916271843E-7</v>
      </c>
      <c r="AE17">
        <v>20</v>
      </c>
      <c r="AF17">
        <v>2.1</v>
      </c>
      <c r="AG17" s="5">
        <f t="shared" ref="AG17:AG21" si="18">D6</f>
        <v>2.2000000000000002</v>
      </c>
      <c r="AH17">
        <f t="shared" si="10"/>
        <v>-1.1480174200119423E-4</v>
      </c>
      <c r="AI17">
        <f t="shared" si="11"/>
        <v>2.9957322735539909</v>
      </c>
      <c r="AJ17">
        <f t="shared" si="12"/>
        <v>8.5760080244290887E-7</v>
      </c>
      <c r="AM17">
        <f t="shared" ref="AM17:AM21" si="19">(1/$AJ$32)*LN(($AJ$32*$AJ$33*AE17)+1)</f>
        <v>0</v>
      </c>
      <c r="AO17">
        <f t="shared" si="13"/>
        <v>1.1480174200119423E-4</v>
      </c>
      <c r="AQ17">
        <f t="shared" si="14"/>
        <v>1.3179439966508762E-8</v>
      </c>
    </row>
    <row r="18" spans="1:43" x14ac:dyDescent="0.25">
      <c r="A18">
        <v>30</v>
      </c>
      <c r="B18">
        <v>2.1</v>
      </c>
      <c r="C18" s="5">
        <f t="shared" si="15"/>
        <v>1.07</v>
      </c>
      <c r="D18">
        <f t="shared" si="0"/>
        <v>1.1824579426122995E-3</v>
      </c>
      <c r="E18">
        <f t="shared" si="1"/>
        <v>3.4011973816621555</v>
      </c>
      <c r="F18">
        <f t="shared" si="2"/>
        <v>1.3778372293875633E-7</v>
      </c>
      <c r="I18">
        <f t="shared" ref="I18:I21" si="20">(1/$F$33)*LN(($F$32*$F$33*A18)+1)</f>
        <v>6.8051049641707775E-4</v>
      </c>
      <c r="K18">
        <f t="shared" si="3"/>
        <v>-5.019474461952217E-4</v>
      </c>
      <c r="M18">
        <f t="shared" si="4"/>
        <v>2.5195123874190501E-7</v>
      </c>
      <c r="O18">
        <v>30</v>
      </c>
      <c r="P18">
        <v>2.1</v>
      </c>
      <c r="Q18" s="5">
        <f t="shared" si="16"/>
        <v>2.38</v>
      </c>
      <c r="R18">
        <f t="shared" si="5"/>
        <v>-3.2144487760334329E-4</v>
      </c>
      <c r="S18">
        <f t="shared" si="6"/>
        <v>3.4011973816621555</v>
      </c>
      <c r="T18">
        <f t="shared" si="7"/>
        <v>1.2830331245618104E-6</v>
      </c>
      <c r="W18">
        <f t="shared" si="17"/>
        <v>0</v>
      </c>
      <c r="Y18">
        <f t="shared" si="8"/>
        <v>3.2144487760334329E-4</v>
      </c>
      <c r="AA18">
        <f t="shared" si="9"/>
        <v>1.0332680933742835E-7</v>
      </c>
      <c r="AE18">
        <v>30</v>
      </c>
      <c r="AF18">
        <v>2.1</v>
      </c>
      <c r="AG18" s="5">
        <f t="shared" si="18"/>
        <v>2.29</v>
      </c>
      <c r="AH18">
        <f t="shared" si="10"/>
        <v>-2.1812330980226877E-4</v>
      </c>
      <c r="AI18">
        <f t="shared" si="11"/>
        <v>3.4011973816621555</v>
      </c>
      <c r="AJ18">
        <f t="shared" si="12"/>
        <v>1.0596416171294875E-6</v>
      </c>
      <c r="AM18">
        <f t="shared" si="19"/>
        <v>0</v>
      </c>
      <c r="AO18">
        <f t="shared" si="13"/>
        <v>2.1812330980226877E-4</v>
      </c>
      <c r="AQ18">
        <f t="shared" si="14"/>
        <v>4.7577778279096522E-8</v>
      </c>
    </row>
    <row r="19" spans="1:43" x14ac:dyDescent="0.25">
      <c r="A19">
        <v>40</v>
      </c>
      <c r="B19">
        <v>2.1</v>
      </c>
      <c r="C19" s="5">
        <f t="shared" si="15"/>
        <v>1.1000000000000001</v>
      </c>
      <c r="D19">
        <f t="shared" si="0"/>
        <v>1.1480174200119411E-3</v>
      </c>
      <c r="E19">
        <f t="shared" si="1"/>
        <v>3.6888794541139363</v>
      </c>
      <c r="F19">
        <f t="shared" si="2"/>
        <v>1.1340175900071511E-7</v>
      </c>
      <c r="I19">
        <f t="shared" si="20"/>
        <v>9.0693437799829236E-4</v>
      </c>
      <c r="K19">
        <f t="shared" si="3"/>
        <v>-2.4108304201364875E-4</v>
      </c>
      <c r="M19">
        <f t="shared" si="4"/>
        <v>5.8121033146554728E-8</v>
      </c>
      <c r="O19">
        <v>40</v>
      </c>
      <c r="P19">
        <v>2.1</v>
      </c>
      <c r="Q19" s="5">
        <f t="shared" si="16"/>
        <v>1.8</v>
      </c>
      <c r="R19">
        <f t="shared" si="5"/>
        <v>3.4440522600358243E-4</v>
      </c>
      <c r="S19">
        <f t="shared" si="6"/>
        <v>3.6888794541139363</v>
      </c>
      <c r="T19">
        <f t="shared" si="7"/>
        <v>2.1795864940168449E-7</v>
      </c>
      <c r="W19">
        <f t="shared" si="17"/>
        <v>0</v>
      </c>
      <c r="Y19">
        <f t="shared" si="8"/>
        <v>-3.4440522600358243E-4</v>
      </c>
      <c r="AA19">
        <f t="shared" si="9"/>
        <v>1.1861495969857869E-7</v>
      </c>
      <c r="AE19">
        <v>40</v>
      </c>
      <c r="AF19">
        <v>2.1</v>
      </c>
      <c r="AG19" s="5">
        <f t="shared" si="18"/>
        <v>2.2000000000000002</v>
      </c>
      <c r="AH19">
        <f t="shared" si="10"/>
        <v>-1.1480174200119423E-4</v>
      </c>
      <c r="AI19">
        <f t="shared" si="11"/>
        <v>3.6888794541139363</v>
      </c>
      <c r="AJ19">
        <f t="shared" si="12"/>
        <v>8.5760080244290887E-7</v>
      </c>
      <c r="AM19">
        <f t="shared" si="19"/>
        <v>0</v>
      </c>
      <c r="AO19">
        <f t="shared" si="13"/>
        <v>1.1480174200119423E-4</v>
      </c>
      <c r="AQ19">
        <f t="shared" si="14"/>
        <v>1.3179439966508762E-8</v>
      </c>
    </row>
    <row r="20" spans="1:43" x14ac:dyDescent="0.25">
      <c r="A20">
        <v>50</v>
      </c>
      <c r="B20">
        <v>2.1</v>
      </c>
      <c r="C20" s="5">
        <f t="shared" si="15"/>
        <v>1.1499999999999999</v>
      </c>
      <c r="D20">
        <f t="shared" si="0"/>
        <v>1.0906165490113444E-3</v>
      </c>
      <c r="E20">
        <f t="shared" si="1"/>
        <v>3.912023005428146</v>
      </c>
      <c r="F20">
        <f t="shared" si="2"/>
        <v>7.8036928423916858E-8</v>
      </c>
      <c r="I20">
        <f t="shared" si="20"/>
        <v>1.1331524101074926E-3</v>
      </c>
      <c r="K20">
        <f t="shared" si="3"/>
        <v>4.2535861096148174E-5</v>
      </c>
      <c r="M20">
        <f t="shared" si="4"/>
        <v>1.8092994791908117E-9</v>
      </c>
      <c r="O20">
        <v>50</v>
      </c>
      <c r="P20">
        <v>2.1</v>
      </c>
      <c r="Q20" s="5">
        <f t="shared" si="16"/>
        <v>2</v>
      </c>
      <c r="R20">
        <f t="shared" si="5"/>
        <v>1.1480174200119423E-4</v>
      </c>
      <c r="S20">
        <f t="shared" si="6"/>
        <v>3.912023005428146</v>
      </c>
      <c r="T20">
        <f t="shared" si="7"/>
        <v>4.8506196605626153E-7</v>
      </c>
      <c r="W20">
        <f t="shared" si="17"/>
        <v>0</v>
      </c>
      <c r="Y20">
        <f t="shared" si="8"/>
        <v>-1.1480174200119423E-4</v>
      </c>
      <c r="AA20">
        <f t="shared" si="9"/>
        <v>1.3179439966508762E-8</v>
      </c>
      <c r="AE20">
        <v>50</v>
      </c>
      <c r="AF20">
        <v>2.1</v>
      </c>
      <c r="AG20" s="5">
        <f t="shared" si="18"/>
        <v>2.4</v>
      </c>
      <c r="AH20">
        <f t="shared" si="10"/>
        <v>-3.4440522600358216E-4</v>
      </c>
      <c r="AI20">
        <f t="shared" si="11"/>
        <v>3.912023005428146</v>
      </c>
      <c r="AJ20">
        <f t="shared" si="12"/>
        <v>1.335575158561625E-6</v>
      </c>
      <c r="AM20">
        <f t="shared" si="19"/>
        <v>0</v>
      </c>
      <c r="AO20">
        <f t="shared" si="13"/>
        <v>3.4440522600358216E-4</v>
      </c>
      <c r="AQ20">
        <f t="shared" si="14"/>
        <v>1.186149596985785E-7</v>
      </c>
    </row>
    <row r="21" spans="1:43" x14ac:dyDescent="0.25">
      <c r="A21">
        <v>60</v>
      </c>
      <c r="B21">
        <v>2.1</v>
      </c>
      <c r="C21" s="5">
        <f t="shared" si="15"/>
        <v>1.3</v>
      </c>
      <c r="D21">
        <f t="shared" si="0"/>
        <v>9.1841393600955305E-4</v>
      </c>
      <c r="E21">
        <f t="shared" si="1"/>
        <v>4.0943445622221004</v>
      </c>
      <c r="F21">
        <f t="shared" si="2"/>
        <v>1.1480756593047622E-8</v>
      </c>
      <c r="I21">
        <f t="shared" si="20"/>
        <v>1.359164966693921E-3</v>
      </c>
      <c r="K21">
        <f t="shared" si="3"/>
        <v>4.4075103068436799E-4</v>
      </c>
      <c r="M21">
        <f t="shared" si="4"/>
        <v>1.9426147104933269E-7</v>
      </c>
      <c r="O21">
        <v>60</v>
      </c>
      <c r="P21">
        <v>2.1</v>
      </c>
      <c r="Q21" s="5">
        <f t="shared" si="16"/>
        <v>1.71</v>
      </c>
      <c r="R21">
        <f t="shared" si="5"/>
        <v>4.4772679380465722E-4</v>
      </c>
      <c r="S21">
        <f t="shared" si="6"/>
        <v>4.0943445622221004</v>
      </c>
      <c r="T21">
        <f t="shared" si="7"/>
        <v>1.3216049521971255E-7</v>
      </c>
      <c r="W21">
        <f t="shared" si="17"/>
        <v>0</v>
      </c>
      <c r="Y21">
        <f t="shared" si="8"/>
        <v>-4.4772679380465722E-4</v>
      </c>
      <c r="AA21">
        <f t="shared" si="9"/>
        <v>2.0045928189059804E-7</v>
      </c>
      <c r="AE21">
        <v>60</v>
      </c>
      <c r="AF21">
        <v>2.1</v>
      </c>
      <c r="AG21" s="5">
        <f t="shared" si="18"/>
        <v>2.56</v>
      </c>
      <c r="AH21">
        <f t="shared" si="10"/>
        <v>-5.2808801320549292E-4</v>
      </c>
      <c r="AI21">
        <f t="shared" si="11"/>
        <v>4.0943445622221004</v>
      </c>
      <c r="AJ21">
        <f t="shared" si="12"/>
        <v>1.7938682176636894E-6</v>
      </c>
      <c r="AM21">
        <f t="shared" si="19"/>
        <v>0</v>
      </c>
      <c r="AO21">
        <f t="shared" si="13"/>
        <v>5.2808801320549292E-4</v>
      </c>
      <c r="AQ21">
        <f t="shared" si="14"/>
        <v>2.7887694969132486E-7</v>
      </c>
    </row>
    <row r="22" spans="1:43" x14ac:dyDescent="0.25">
      <c r="C22" s="6"/>
      <c r="Q22" s="6"/>
      <c r="AG22" s="6"/>
    </row>
    <row r="23" spans="1:43" x14ac:dyDescent="0.25">
      <c r="B23" s="6"/>
      <c r="C23" t="s">
        <v>12</v>
      </c>
      <c r="D23">
        <f>AVERAGE(D16:D21)</f>
        <v>8.1126564347510516E-4</v>
      </c>
      <c r="F23">
        <f>AVERAGE(I16:I21)</f>
        <v>7.9344772092309875E-4</v>
      </c>
      <c r="P23" s="6"/>
      <c r="Q23" t="s">
        <v>12</v>
      </c>
      <c r="R23">
        <f>AVERAGE(R16:R21)</f>
        <v>-1.3202200330137304E-4</v>
      </c>
      <c r="T23">
        <f>AVERAGE(W16:W21)</f>
        <v>0</v>
      </c>
      <c r="AF23" s="6"/>
      <c r="AG23" t="s">
        <v>12</v>
      </c>
      <c r="AH23">
        <f>AVERAGE(AH16:AH21)</f>
        <v>-2.3917029583582112E-4</v>
      </c>
      <c r="AJ23">
        <f>AVERAGE(AM16:AM21)</f>
        <v>0</v>
      </c>
    </row>
    <row r="24" spans="1:43" x14ac:dyDescent="0.25">
      <c r="B24" s="6"/>
      <c r="P24" s="6"/>
      <c r="AF24" s="6"/>
    </row>
    <row r="25" spans="1:43" x14ac:dyDescent="0.25">
      <c r="B25" s="6"/>
      <c r="P25" s="6"/>
      <c r="AF25" s="6"/>
    </row>
    <row r="26" spans="1:43" x14ac:dyDescent="0.25">
      <c r="B26" s="7"/>
      <c r="P26" s="7"/>
      <c r="AF26" s="7"/>
    </row>
    <row r="27" spans="1:43" x14ac:dyDescent="0.25">
      <c r="B27" s="8" t="s">
        <v>13</v>
      </c>
      <c r="C27" s="1">
        <f>AVERAGE(D16:D21)</f>
        <v>8.1126564347510516E-4</v>
      </c>
      <c r="D27" s="8" t="s">
        <v>14</v>
      </c>
      <c r="E27">
        <f>AVERAGE(F16:F21)</f>
        <v>3.3096502520340433E-7</v>
      </c>
      <c r="G27" s="8" t="s">
        <v>15</v>
      </c>
      <c r="H27" s="1">
        <f>AVERAGE(I16:I21)</f>
        <v>7.9344772092309875E-4</v>
      </c>
      <c r="J27" s="8" t="s">
        <v>16</v>
      </c>
      <c r="K27" s="8" t="s">
        <v>17</v>
      </c>
      <c r="P27" s="8" t="s">
        <v>13</v>
      </c>
      <c r="Q27" s="1">
        <f>AVERAGE(R16:R21)</f>
        <v>-1.3202200330137304E-4</v>
      </c>
      <c r="R27" s="8" t="s">
        <v>14</v>
      </c>
      <c r="S27">
        <f>AVERAGE(T16:T21)</f>
        <v>1.1075049499411915E-6</v>
      </c>
      <c r="U27" s="8" t="s">
        <v>15</v>
      </c>
      <c r="V27" s="1">
        <f>AVERAGE(W16:W21)</f>
        <v>0</v>
      </c>
      <c r="X27" s="8" t="s">
        <v>16</v>
      </c>
      <c r="Y27" s="8" t="s">
        <v>17</v>
      </c>
      <c r="AF27" s="8" t="s">
        <v>13</v>
      </c>
      <c r="AG27" s="1">
        <f>AVERAGE(AH16:AH21)</f>
        <v>-2.3917029583582112E-4</v>
      </c>
      <c r="AH27" s="8" t="s">
        <v>14</v>
      </c>
      <c r="AI27">
        <f>AVERAGE(AJ16:AJ21)</f>
        <v>1.1269812334472548E-6</v>
      </c>
      <c r="AK27" s="8" t="s">
        <v>15</v>
      </c>
      <c r="AL27" s="1">
        <f>AVERAGE(AM16:AM21)</f>
        <v>0</v>
      </c>
      <c r="AN27" s="8" t="s">
        <v>16</v>
      </c>
      <c r="AO27" s="8" t="s">
        <v>17</v>
      </c>
    </row>
    <row r="28" spans="1:43" x14ac:dyDescent="0.25">
      <c r="C28" t="s">
        <v>18</v>
      </c>
      <c r="E28" t="s">
        <v>19</v>
      </c>
      <c r="H28" t="s">
        <v>20</v>
      </c>
      <c r="J28">
        <f>SUM(M16:M21)</f>
        <v>1.261614125393533E-6</v>
      </c>
      <c r="K28">
        <f>SUM(H27-C27)^2</f>
        <v>3.1747836406929859E-10</v>
      </c>
      <c r="Q28" t="s">
        <v>18</v>
      </c>
      <c r="S28" t="s">
        <v>19</v>
      </c>
      <c r="V28" t="s">
        <v>20</v>
      </c>
      <c r="X28">
        <f>SUM(AA16:AA21)</f>
        <v>1.4108590484147599E-6</v>
      </c>
      <c r="Y28">
        <f>SUM(V27-Q27)^2</f>
        <v>1.7429809355707754E-8</v>
      </c>
      <c r="AG28" t="s">
        <v>18</v>
      </c>
      <c r="AI28" t="s">
        <v>19</v>
      </c>
      <c r="AL28" t="s">
        <v>20</v>
      </c>
      <c r="AN28">
        <f>SUM(AQ16:AQ21)</f>
        <v>4.846080075685261E-7</v>
      </c>
      <c r="AO28">
        <f>SUM(AL27-AG27)^2</f>
        <v>5.720243041019419E-8</v>
      </c>
    </row>
    <row r="32" spans="1:43" x14ac:dyDescent="0.25">
      <c r="A32" t="s">
        <v>21</v>
      </c>
      <c r="B32">
        <v>4555.68</v>
      </c>
      <c r="E32" t="s">
        <v>22</v>
      </c>
      <c r="F32">
        <v>2.2714729859497146E-5</v>
      </c>
      <c r="O32" t="s">
        <v>21</v>
      </c>
      <c r="P32">
        <v>6690</v>
      </c>
      <c r="S32" t="s">
        <v>22</v>
      </c>
      <c r="T32">
        <v>97.356312056772978</v>
      </c>
      <c r="AE32" t="s">
        <v>21</v>
      </c>
      <c r="AF32">
        <v>6690</v>
      </c>
      <c r="AI32" t="s">
        <v>22</v>
      </c>
      <c r="AJ32">
        <v>97.356374179021429</v>
      </c>
    </row>
    <row r="33" spans="1:36" x14ac:dyDescent="0.25">
      <c r="A33" t="s">
        <v>23</v>
      </c>
      <c r="B33">
        <v>5.23</v>
      </c>
      <c r="E33" t="s">
        <v>24</v>
      </c>
      <c r="F33">
        <v>4.0188359278661032</v>
      </c>
      <c r="O33" t="s">
        <v>23</v>
      </c>
      <c r="P33">
        <v>0.17399999999999999</v>
      </c>
      <c r="S33" t="s">
        <v>24</v>
      </c>
      <c r="T33">
        <v>0</v>
      </c>
      <c r="AE33" t="s">
        <v>23</v>
      </c>
      <c r="AF33">
        <v>0.17399999999999999</v>
      </c>
      <c r="AI33" t="s">
        <v>24</v>
      </c>
      <c r="AJ33">
        <v>0</v>
      </c>
    </row>
    <row r="34" spans="1:36" x14ac:dyDescent="0.25">
      <c r="E34" t="s">
        <v>25</v>
      </c>
      <c r="F34" s="9">
        <f>1-(K28/J28)</f>
        <v>0.99974835541416418</v>
      </c>
      <c r="S34" t="s">
        <v>25</v>
      </c>
      <c r="T34" s="9">
        <f>1-(Y28/X28)</f>
        <v>0.98764595983185433</v>
      </c>
      <c r="AI34" t="s">
        <v>25</v>
      </c>
      <c r="AJ34" s="9">
        <f>1-(AO28/AN28)</f>
        <v>0.88196144199679682</v>
      </c>
    </row>
    <row r="38" spans="1:36" x14ac:dyDescent="0.25">
      <c r="A38" t="s">
        <v>16</v>
      </c>
      <c r="B38" t="s">
        <v>26</v>
      </c>
    </row>
    <row r="39" spans="1:36" x14ac:dyDescent="0.25">
      <c r="A39" t="s">
        <v>17</v>
      </c>
      <c r="B39" t="s">
        <v>27</v>
      </c>
    </row>
    <row r="58" spans="1:43" x14ac:dyDescent="0.25">
      <c r="A58" s="11" t="s">
        <v>31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0"/>
      <c r="M58" s="11" t="s">
        <v>32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0"/>
      <c r="AE58" s="11" t="s">
        <v>33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x14ac:dyDescent="0.25">
      <c r="A59" s="11" t="s">
        <v>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O59" s="11" t="s">
        <v>0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AE59" s="11" t="s">
        <v>0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3" x14ac:dyDescent="0.25">
      <c r="B60" s="4" t="s">
        <v>1</v>
      </c>
      <c r="C60" s="4"/>
      <c r="D60" s="4"/>
      <c r="E60" s="4" t="s">
        <v>2</v>
      </c>
      <c r="I60" s="2" t="s">
        <v>3</v>
      </c>
      <c r="M60" s="2" t="s">
        <v>2</v>
      </c>
      <c r="P60" s="4" t="s">
        <v>1</v>
      </c>
      <c r="Q60" s="4"/>
      <c r="R60" s="4"/>
      <c r="S60" s="4" t="s">
        <v>2</v>
      </c>
      <c r="W60" s="2" t="s">
        <v>3</v>
      </c>
      <c r="AA60" s="2" t="s">
        <v>2</v>
      </c>
      <c r="AB60" s="2"/>
      <c r="AF60" s="4" t="s">
        <v>1</v>
      </c>
      <c r="AG60" s="4"/>
      <c r="AH60" s="4"/>
      <c r="AI60" s="4" t="s">
        <v>2</v>
      </c>
      <c r="AM60" s="2" t="s">
        <v>3</v>
      </c>
      <c r="AQ60" s="2" t="s">
        <v>2</v>
      </c>
    </row>
    <row r="61" spans="1:43" ht="18" x14ac:dyDescent="0.35">
      <c r="A61" t="s">
        <v>4</v>
      </c>
      <c r="B61" t="s">
        <v>5</v>
      </c>
      <c r="C61" t="s">
        <v>6</v>
      </c>
      <c r="D61" t="s">
        <v>7</v>
      </c>
      <c r="E61" t="s">
        <v>8</v>
      </c>
      <c r="I61" t="s">
        <v>7</v>
      </c>
      <c r="K61" t="s">
        <v>9</v>
      </c>
      <c r="M61" t="s">
        <v>10</v>
      </c>
      <c r="O61" t="s">
        <v>4</v>
      </c>
      <c r="P61" t="s">
        <v>5</v>
      </c>
      <c r="Q61" t="s">
        <v>6</v>
      </c>
      <c r="R61" t="s">
        <v>7</v>
      </c>
      <c r="S61" t="s">
        <v>8</v>
      </c>
      <c r="W61" t="s">
        <v>7</v>
      </c>
      <c r="Y61" t="s">
        <v>9</v>
      </c>
      <c r="AA61" t="s">
        <v>10</v>
      </c>
      <c r="AE61" t="s">
        <v>4</v>
      </c>
      <c r="AF61" t="s">
        <v>5</v>
      </c>
      <c r="AG61" t="s">
        <v>6</v>
      </c>
      <c r="AH61" t="s">
        <v>7</v>
      </c>
      <c r="AI61" t="s">
        <v>8</v>
      </c>
      <c r="AM61" t="s">
        <v>7</v>
      </c>
      <c r="AO61" t="s">
        <v>9</v>
      </c>
      <c r="AQ61" t="s">
        <v>10</v>
      </c>
    </row>
    <row r="62" spans="1:43" x14ac:dyDescent="0.25">
      <c r="A62">
        <v>10</v>
      </c>
      <c r="B62">
        <v>2.1</v>
      </c>
      <c r="C62" s="5">
        <f>E5</f>
        <v>1.6</v>
      </c>
      <c r="D62">
        <f t="shared" ref="D62:D67" si="21">((((B62-C62)/$B$32))*$B$33)</f>
        <v>5.7400871000597056E-4</v>
      </c>
      <c r="E62">
        <f t="shared" ref="E62:E67" si="22">LN(A62)</f>
        <v>2.3025850929940459</v>
      </c>
      <c r="F62">
        <f t="shared" ref="F62:F67" si="23">(D62-$C$27)^2</f>
        <v>5.6290852479177361E-8</v>
      </c>
      <c r="G62" t="s">
        <v>11</v>
      </c>
      <c r="I62">
        <f>(1/$F$79)*LN(($F$78*$F$79*A62)+1)</f>
        <v>4.0679291036487691E-4</v>
      </c>
      <c r="K62">
        <f t="shared" ref="K62:K67" si="24">I62-D62</f>
        <v>-1.6721579964109365E-4</v>
      </c>
      <c r="M62">
        <f t="shared" ref="M62:M67" si="25">(K62)^2</f>
        <v>2.7961123649610373E-8</v>
      </c>
      <c r="O62">
        <v>10</v>
      </c>
      <c r="P62">
        <v>2.1</v>
      </c>
      <c r="Q62" s="5">
        <f>F5</f>
        <v>1.63</v>
      </c>
      <c r="R62">
        <f t="shared" ref="R62:R67" si="26">((((P62-Q62)/$B$32))*$B$33)</f>
        <v>5.3956818740561255E-4</v>
      </c>
      <c r="S62">
        <f t="shared" ref="S62:S67" si="27">LN(O62)</f>
        <v>2.3025850929940459</v>
      </c>
      <c r="T62">
        <f t="shared" ref="T62:T67" si="28">(R62-$C$27)^2</f>
        <v>7.3819507634633871E-8</v>
      </c>
      <c r="U62" t="s">
        <v>11</v>
      </c>
      <c r="W62">
        <f>(1/$T$79)*LN(($T$78*$T$79*O62)+1)</f>
        <v>3.0310469547455745E-4</v>
      </c>
      <c r="Y62">
        <f t="shared" ref="Y62:Y67" si="29">W62-R62</f>
        <v>-2.364634919310551E-4</v>
      </c>
      <c r="AA62">
        <f t="shared" ref="AA62:AA67" si="30">(Y62)^2</f>
        <v>5.5914983016228158E-8</v>
      </c>
      <c r="AE62">
        <v>10</v>
      </c>
      <c r="AF62">
        <v>2.1</v>
      </c>
      <c r="AG62" s="5">
        <f>G5</f>
        <v>1.6</v>
      </c>
      <c r="AH62">
        <f t="shared" ref="AH62:AH67" si="31">((((AF62-AG62)/$B$32))*$B$33)</f>
        <v>5.7400871000597056E-4</v>
      </c>
      <c r="AI62">
        <f t="shared" ref="AI62:AI67" si="32">LN(AE62)</f>
        <v>2.3025850929940459</v>
      </c>
      <c r="AJ62">
        <f t="shared" ref="AJ62:AJ67" si="33">(AH62-$C$27)^2</f>
        <v>5.6290852479177361E-8</v>
      </c>
      <c r="AK62" t="s">
        <v>11</v>
      </c>
      <c r="AM62">
        <f>(1/$AJ$79)*LN(($AJ$78*$AJ$79*AE62)+1)</f>
        <v>2.379276317738094E-4</v>
      </c>
      <c r="AO62">
        <f t="shared" ref="AO62:AO67" si="34">AM62-AH62</f>
        <v>-3.3608107823216116E-4</v>
      </c>
      <c r="AQ62">
        <f t="shared" ref="AQ62:AQ67" si="35">(AO62)^2</f>
        <v>1.1295049114569203E-7</v>
      </c>
    </row>
    <row r="63" spans="1:43" x14ac:dyDescent="0.25">
      <c r="A63">
        <v>20</v>
      </c>
      <c r="B63">
        <v>2.1</v>
      </c>
      <c r="C63" s="5">
        <f t="shared" ref="C63:C67" si="36">E6</f>
        <v>1.1100000000000001</v>
      </c>
      <c r="D63">
        <f t="shared" si="21"/>
        <v>1.1365372458118216E-3</v>
      </c>
      <c r="E63">
        <f t="shared" si="22"/>
        <v>2.9957322735539909</v>
      </c>
      <c r="F63">
        <f t="shared" si="23"/>
        <v>1.0580161528669499E-7</v>
      </c>
      <c r="I63">
        <f t="shared" ref="I63:I67" si="37">(1/$F$79)*LN(($F$78*$F$79*A63)+1)</f>
        <v>8.1292186706479375E-4</v>
      </c>
      <c r="K63">
        <f t="shared" si="24"/>
        <v>-3.2361537874702785E-4</v>
      </c>
      <c r="M63">
        <f t="shared" si="25"/>
        <v>1.0472691336158228E-7</v>
      </c>
      <c r="O63">
        <v>20</v>
      </c>
      <c r="P63">
        <v>2.1</v>
      </c>
      <c r="Q63" s="5">
        <f t="shared" ref="Q63:Q67" si="38">F6</f>
        <v>1.2</v>
      </c>
      <c r="R63">
        <f t="shared" si="26"/>
        <v>1.0332156780107472E-3</v>
      </c>
      <c r="S63">
        <f t="shared" si="27"/>
        <v>2.9957322735539909</v>
      </c>
      <c r="T63">
        <f t="shared" si="28"/>
        <v>4.9261817830372715E-8</v>
      </c>
      <c r="W63">
        <f t="shared" ref="W63:W67" si="39">(1/$T$79)*LN(($T$78*$T$79*O63)+1)</f>
        <v>6.0584061977185923E-4</v>
      </c>
      <c r="Y63">
        <f t="shared" si="29"/>
        <v>-4.2737505823888802E-4</v>
      </c>
      <c r="AA63">
        <f t="shared" si="30"/>
        <v>1.8264944040469293E-7</v>
      </c>
      <c r="AE63">
        <v>20</v>
      </c>
      <c r="AF63">
        <v>2.1</v>
      </c>
      <c r="AG63" s="5">
        <f t="shared" ref="AG63:AG67" si="40">G6</f>
        <v>1.5</v>
      </c>
      <c r="AH63">
        <f t="shared" si="31"/>
        <v>6.8881045200716487E-4</v>
      </c>
      <c r="AI63">
        <f t="shared" si="32"/>
        <v>2.9957322735539909</v>
      </c>
      <c r="AJ63">
        <f t="shared" si="33"/>
        <v>1.4995273917449917E-8</v>
      </c>
      <c r="AM63">
        <f t="shared" ref="AM63:AM67" si="41">(1/$AJ$79)*LN(($AJ$78*$AJ$79*AE63)+1)</f>
        <v>4.7562797633520426E-4</v>
      </c>
      <c r="AO63">
        <f t="shared" si="34"/>
        <v>-2.1318247567196061E-4</v>
      </c>
      <c r="AQ63">
        <f t="shared" si="35"/>
        <v>4.5446767933626077E-8</v>
      </c>
    </row>
    <row r="64" spans="1:43" x14ac:dyDescent="0.25">
      <c r="A64">
        <v>30</v>
      </c>
      <c r="B64">
        <v>2.1</v>
      </c>
      <c r="C64" s="5">
        <f t="shared" si="36"/>
        <v>0.54</v>
      </c>
      <c r="D64">
        <f t="shared" si="21"/>
        <v>1.7909071752186282E-3</v>
      </c>
      <c r="E64">
        <f t="shared" si="22"/>
        <v>3.4011973816621555</v>
      </c>
      <c r="F64">
        <f t="shared" si="23"/>
        <v>9.5969753071679638E-7</v>
      </c>
      <c r="I64">
        <f t="shared" si="37"/>
        <v>1.2183890339340941E-3</v>
      </c>
      <c r="K64">
        <f t="shared" si="24"/>
        <v>-5.7251814128453414E-4</v>
      </c>
      <c r="M64">
        <f t="shared" si="25"/>
        <v>3.2777702209989778E-7</v>
      </c>
      <c r="O64">
        <v>30</v>
      </c>
      <c r="P64">
        <v>2.1</v>
      </c>
      <c r="Q64" s="5">
        <f t="shared" si="38"/>
        <v>0.89</v>
      </c>
      <c r="R64">
        <f t="shared" si="26"/>
        <v>1.3891010782144488E-3</v>
      </c>
      <c r="S64">
        <f t="shared" si="27"/>
        <v>3.4011973816621555</v>
      </c>
      <c r="T64">
        <f t="shared" si="28"/>
        <v>3.3389378964040626E-7</v>
      </c>
      <c r="W64">
        <f t="shared" si="39"/>
        <v>9.0820866912960749E-4</v>
      </c>
      <c r="Y64">
        <f t="shared" si="29"/>
        <v>-4.8089240908484132E-4</v>
      </c>
      <c r="AA64">
        <f t="shared" si="30"/>
        <v>2.3125750911542238E-7</v>
      </c>
      <c r="AE64">
        <v>30</v>
      </c>
      <c r="AF64">
        <v>2.1</v>
      </c>
      <c r="AG64" s="5">
        <f t="shared" si="40"/>
        <v>1.24</v>
      </c>
      <c r="AH64">
        <f t="shared" si="31"/>
        <v>9.8729498121026961E-4</v>
      </c>
      <c r="AI64">
        <f t="shared" si="32"/>
        <v>3.4011973816621555</v>
      </c>
      <c r="AJ64">
        <f t="shared" si="33"/>
        <v>3.0986327743480594E-8</v>
      </c>
      <c r="AM64">
        <f t="shared" si="41"/>
        <v>7.1310146751507977E-4</v>
      </c>
      <c r="AO64">
        <f t="shared" si="34"/>
        <v>-2.7419351369518984E-4</v>
      </c>
      <c r="AQ64">
        <f t="shared" si="35"/>
        <v>7.5182082952514262E-8</v>
      </c>
    </row>
    <row r="65" spans="1:43" x14ac:dyDescent="0.25">
      <c r="A65">
        <v>40</v>
      </c>
      <c r="B65">
        <v>2.1</v>
      </c>
      <c r="C65" s="5">
        <f t="shared" si="36"/>
        <v>0.44</v>
      </c>
      <c r="D65">
        <f t="shared" si="21"/>
        <v>1.9057089172198223E-3</v>
      </c>
      <c r="E65">
        <f t="shared" si="22"/>
        <v>3.6888794541139363</v>
      </c>
      <c r="F65">
        <f t="shared" si="23"/>
        <v>1.1978060794450537E-6</v>
      </c>
      <c r="I65">
        <f t="shared" si="37"/>
        <v>1.6231965642462139E-3</v>
      </c>
      <c r="K65">
        <f t="shared" si="24"/>
        <v>-2.8251235297360841E-4</v>
      </c>
      <c r="M65">
        <f t="shared" si="25"/>
        <v>7.9813229582684709E-8</v>
      </c>
      <c r="O65">
        <v>40</v>
      </c>
      <c r="P65">
        <v>2.1</v>
      </c>
      <c r="Q65" s="5">
        <f t="shared" si="38"/>
        <v>0.9</v>
      </c>
      <c r="R65">
        <f t="shared" si="26"/>
        <v>1.3776209040143297E-3</v>
      </c>
      <c r="S65">
        <f t="shared" si="27"/>
        <v>3.6888794541139363</v>
      </c>
      <c r="T65">
        <f t="shared" si="28"/>
        <v>3.2075828114045297E-7</v>
      </c>
      <c r="W65">
        <f t="shared" si="39"/>
        <v>1.2102097365224514E-3</v>
      </c>
      <c r="Y65">
        <f t="shared" si="29"/>
        <v>-1.6741116749187834E-4</v>
      </c>
      <c r="AA65">
        <f t="shared" si="30"/>
        <v>2.8026499000993744E-8</v>
      </c>
      <c r="AE65">
        <v>40</v>
      </c>
      <c r="AF65">
        <v>2.1</v>
      </c>
      <c r="AG65" s="5">
        <f t="shared" si="40"/>
        <v>1.2</v>
      </c>
      <c r="AH65">
        <f t="shared" si="31"/>
        <v>1.0332156780107472E-3</v>
      </c>
      <c r="AI65">
        <f t="shared" si="32"/>
        <v>3.6888794541139363</v>
      </c>
      <c r="AJ65">
        <f t="shared" si="33"/>
        <v>4.9261817830372715E-8</v>
      </c>
      <c r="AM65">
        <f t="shared" si="41"/>
        <v>9.5034853790346835E-4</v>
      </c>
      <c r="AO65">
        <f t="shared" si="34"/>
        <v>-8.2867140107278892E-5</v>
      </c>
      <c r="AQ65">
        <f t="shared" si="35"/>
        <v>6.8669629095593898E-9</v>
      </c>
    </row>
    <row r="66" spans="1:43" x14ac:dyDescent="0.25">
      <c r="A66">
        <v>50</v>
      </c>
      <c r="B66">
        <v>2.1</v>
      </c>
      <c r="C66" s="5">
        <f t="shared" si="36"/>
        <v>0.45</v>
      </c>
      <c r="D66">
        <f t="shared" si="21"/>
        <v>1.894228743019703E-3</v>
      </c>
      <c r="E66">
        <f t="shared" si="22"/>
        <v>3.912023005428146</v>
      </c>
      <c r="F66">
        <f t="shared" si="23"/>
        <v>1.1728090749752429E-6</v>
      </c>
      <c r="I66">
        <f t="shared" si="37"/>
        <v>2.0273466007826218E-3</v>
      </c>
      <c r="K66">
        <f t="shared" si="24"/>
        <v>1.3311785776291872E-4</v>
      </c>
      <c r="M66">
        <f t="shared" si="25"/>
        <v>1.7720364055388662E-8</v>
      </c>
      <c r="O66">
        <v>50</v>
      </c>
      <c r="P66">
        <v>2.1</v>
      </c>
      <c r="Q66" s="5">
        <f t="shared" si="38"/>
        <v>0.9</v>
      </c>
      <c r="R66">
        <f t="shared" si="26"/>
        <v>1.3776209040143297E-3</v>
      </c>
      <c r="S66">
        <f t="shared" si="27"/>
        <v>3.912023005428146</v>
      </c>
      <c r="T66">
        <f t="shared" si="28"/>
        <v>3.2075828114045297E-7</v>
      </c>
      <c r="W66">
        <f>(1/$T$79)*LN(($T$78*$T$79*O66)+1)</f>
        <v>1.5118447116773703E-3</v>
      </c>
      <c r="Y66">
        <f t="shared" si="29"/>
        <v>1.3422380766304055E-4</v>
      </c>
      <c r="AA66">
        <f t="shared" si="30"/>
        <v>1.8016030543564905E-8</v>
      </c>
      <c r="AE66">
        <v>50</v>
      </c>
      <c r="AF66">
        <v>2.1</v>
      </c>
      <c r="AG66" s="5">
        <f t="shared" si="40"/>
        <v>1.1000000000000001</v>
      </c>
      <c r="AH66">
        <f t="shared" si="31"/>
        <v>1.1480174200119411E-3</v>
      </c>
      <c r="AI66">
        <f t="shared" si="32"/>
        <v>3.912023005428146</v>
      </c>
      <c r="AJ66">
        <f t="shared" si="33"/>
        <v>1.1340175900071511E-7</v>
      </c>
      <c r="AM66">
        <f t="shared" si="41"/>
        <v>1.1873696188540481E-3</v>
      </c>
      <c r="AO66">
        <f t="shared" si="34"/>
        <v>3.9352198842106936E-5</v>
      </c>
      <c r="AQ66">
        <f t="shared" si="35"/>
        <v>1.5485955537087224E-9</v>
      </c>
    </row>
    <row r="67" spans="1:43" x14ac:dyDescent="0.25">
      <c r="A67">
        <v>60</v>
      </c>
      <c r="B67">
        <v>2.1</v>
      </c>
      <c r="C67" s="5">
        <f t="shared" si="36"/>
        <v>0.42</v>
      </c>
      <c r="D67">
        <f t="shared" si="21"/>
        <v>1.9286692656200611E-3</v>
      </c>
      <c r="E67">
        <f t="shared" si="22"/>
        <v>4.0943445622221004</v>
      </c>
      <c r="F67">
        <f t="shared" si="23"/>
        <v>1.2485908547826678E-6</v>
      </c>
      <c r="I67">
        <f t="shared" si="37"/>
        <v>2.4308412759006582E-3</v>
      </c>
      <c r="K67">
        <f t="shared" si="24"/>
        <v>5.0217201028059707E-4</v>
      </c>
      <c r="M67">
        <f t="shared" si="25"/>
        <v>2.521767279092561E-7</v>
      </c>
      <c r="O67">
        <v>60</v>
      </c>
      <c r="P67">
        <v>2.1</v>
      </c>
      <c r="Q67" s="5">
        <f t="shared" si="38"/>
        <v>0.89</v>
      </c>
      <c r="R67">
        <f t="shared" si="26"/>
        <v>1.3891010782144488E-3</v>
      </c>
      <c r="S67">
        <f t="shared" si="27"/>
        <v>4.0943445622221004</v>
      </c>
      <c r="T67">
        <f t="shared" si="28"/>
        <v>3.3389378964040626E-7</v>
      </c>
      <c r="W67">
        <f t="shared" si="39"/>
        <v>1.8131144810898407E-3</v>
      </c>
      <c r="Y67">
        <f t="shared" si="29"/>
        <v>4.240134028753919E-4</v>
      </c>
      <c r="AA67">
        <f t="shared" si="30"/>
        <v>1.7978736581796939E-7</v>
      </c>
      <c r="AE67">
        <v>60</v>
      </c>
      <c r="AF67">
        <v>2.1</v>
      </c>
      <c r="AG67" s="5">
        <f t="shared" si="40"/>
        <v>1.1100000000000001</v>
      </c>
      <c r="AH67">
        <f t="shared" si="31"/>
        <v>1.1365372458118216E-3</v>
      </c>
      <c r="AI67">
        <f t="shared" si="32"/>
        <v>4.0943445622221004</v>
      </c>
      <c r="AJ67">
        <f t="shared" si="33"/>
        <v>1.0580161528669499E-7</v>
      </c>
      <c r="AM67">
        <f t="shared" si="41"/>
        <v>1.424165140489178E-3</v>
      </c>
      <c r="AO67">
        <f t="shared" si="34"/>
        <v>2.8762789467735644E-4</v>
      </c>
      <c r="AQ67">
        <f t="shared" si="35"/>
        <v>8.2729805796528443E-8</v>
      </c>
    </row>
    <row r="68" spans="1:43" x14ac:dyDescent="0.25">
      <c r="C68" s="6"/>
      <c r="Q68" s="6"/>
      <c r="AG68" s="6"/>
    </row>
    <row r="69" spans="1:43" x14ac:dyDescent="0.25">
      <c r="B69" s="6"/>
      <c r="C69" t="s">
        <v>12</v>
      </c>
      <c r="D69">
        <f>AVERAGE(D62:D67)</f>
        <v>1.5383433428160012E-3</v>
      </c>
      <c r="F69">
        <f>AVERAGE(I62:I67)</f>
        <v>1.4199147087155433E-3</v>
      </c>
      <c r="P69" s="6"/>
      <c r="Q69" t="s">
        <v>12</v>
      </c>
      <c r="R69">
        <f>AVERAGE(R62:R67)</f>
        <v>1.1843713049789863E-3</v>
      </c>
      <c r="T69">
        <f>AVERAGE(W62:W67)</f>
        <v>1.0587204856109479E-3</v>
      </c>
      <c r="AF69" s="6"/>
      <c r="AG69" t="s">
        <v>12</v>
      </c>
      <c r="AH69">
        <f>AVERAGE(AH62:AH67)</f>
        <v>9.279807478429859E-4</v>
      </c>
      <c r="AJ69">
        <f>AVERAGE(AM62:AM67)</f>
        <v>8.3142339547846462E-4</v>
      </c>
    </row>
    <row r="70" spans="1:43" x14ac:dyDescent="0.25">
      <c r="B70" s="6"/>
      <c r="P70" s="6"/>
      <c r="AF70" s="6"/>
    </row>
    <row r="71" spans="1:43" x14ac:dyDescent="0.25">
      <c r="B71" s="6"/>
      <c r="P71" s="6"/>
      <c r="AF71" s="6"/>
    </row>
    <row r="72" spans="1:43" x14ac:dyDescent="0.25">
      <c r="B72" s="7"/>
      <c r="P72" s="7"/>
      <c r="AF72" s="7"/>
    </row>
    <row r="73" spans="1:43" x14ac:dyDescent="0.25">
      <c r="B73" s="8" t="s">
        <v>13</v>
      </c>
      <c r="C73" s="1">
        <f>AVERAGE(D62:D67)</f>
        <v>1.5383433428160012E-3</v>
      </c>
      <c r="D73" s="8" t="s">
        <v>14</v>
      </c>
      <c r="E73">
        <f>AVERAGE(F62:F67)</f>
        <v>7.9016600128093879E-7</v>
      </c>
      <c r="G73" s="8" t="s">
        <v>15</v>
      </c>
      <c r="H73" s="1">
        <f>AVERAGE(I62:I67)</f>
        <v>1.4199147087155433E-3</v>
      </c>
      <c r="J73" s="8" t="s">
        <v>16</v>
      </c>
      <c r="K73" s="8" t="s">
        <v>17</v>
      </c>
      <c r="P73" s="8" t="s">
        <v>13</v>
      </c>
      <c r="Q73" s="1">
        <f>AVERAGE(R62:R67)</f>
        <v>1.1843713049789863E-3</v>
      </c>
      <c r="R73" s="8" t="s">
        <v>14</v>
      </c>
      <c r="S73">
        <f>AVERAGE(T62:T67)</f>
        <v>2.3873091117112087E-7</v>
      </c>
      <c r="U73" s="8" t="s">
        <v>15</v>
      </c>
      <c r="V73" s="1">
        <f>AVERAGE(W62:W67)</f>
        <v>1.0587204856109479E-3</v>
      </c>
      <c r="X73" s="8" t="s">
        <v>16</v>
      </c>
      <c r="Y73" s="8" t="s">
        <v>17</v>
      </c>
      <c r="AF73" s="8" t="s">
        <v>13</v>
      </c>
      <c r="AG73" s="1">
        <f>AVERAGE(AH62:AH67)</f>
        <v>9.279807478429859E-4</v>
      </c>
      <c r="AH73" s="8" t="s">
        <v>14</v>
      </c>
      <c r="AI73">
        <f>AVERAGE(AJ62:AJ67)</f>
        <v>6.1789607709648455E-8</v>
      </c>
      <c r="AK73" s="8" t="s">
        <v>15</v>
      </c>
      <c r="AL73" s="1">
        <f>AVERAGE(AM62:AM67)</f>
        <v>8.3142339547846462E-4</v>
      </c>
      <c r="AN73" s="8" t="s">
        <v>16</v>
      </c>
      <c r="AO73" s="8" t="s">
        <v>17</v>
      </c>
    </row>
    <row r="74" spans="1:43" x14ac:dyDescent="0.25">
      <c r="C74" t="s">
        <v>18</v>
      </c>
      <c r="E74" t="s">
        <v>19</v>
      </c>
      <c r="H74" t="s">
        <v>20</v>
      </c>
      <c r="J74">
        <f>SUM(M62:M67)</f>
        <v>8.1017538065842003E-7</v>
      </c>
      <c r="K74">
        <f>SUM(H73-C73)^2</f>
        <v>1.4025341374900157E-8</v>
      </c>
      <c r="Q74" t="s">
        <v>18</v>
      </c>
      <c r="S74" t="s">
        <v>19</v>
      </c>
      <c r="V74" t="s">
        <v>20</v>
      </c>
      <c r="X74">
        <f>SUM(AA62:AA67)</f>
        <v>6.9565182789887149E-7</v>
      </c>
      <c r="Y74">
        <f>SUM(V73-Q73)^2</f>
        <v>1.5788128407859417E-8</v>
      </c>
      <c r="AG74" t="s">
        <v>18</v>
      </c>
      <c r="AI74" t="s">
        <v>19</v>
      </c>
      <c r="AL74" t="s">
        <v>20</v>
      </c>
      <c r="AN74">
        <f>SUM(AQ62:AQ67)</f>
        <v>3.2472470629162893E-7</v>
      </c>
      <c r="AO74">
        <f>SUM(AL73-AG73)^2</f>
        <v>9.3233222956463238E-9</v>
      </c>
    </row>
    <row r="78" spans="1:43" x14ac:dyDescent="0.25">
      <c r="A78" t="s">
        <v>21</v>
      </c>
      <c r="B78">
        <v>6690</v>
      </c>
      <c r="E78" t="s">
        <v>22</v>
      </c>
      <c r="F78">
        <v>4.0712561112946775E-5</v>
      </c>
      <c r="O78" t="s">
        <v>21</v>
      </c>
      <c r="P78">
        <v>6690</v>
      </c>
      <c r="S78" t="s">
        <v>22</v>
      </c>
      <c r="T78">
        <v>3.032893806281735E-5</v>
      </c>
      <c r="AE78" t="s">
        <v>21</v>
      </c>
      <c r="AF78">
        <v>6690</v>
      </c>
      <c r="AI78" t="s">
        <v>22</v>
      </c>
      <c r="AJ78">
        <v>2.3804142030150225E-5</v>
      </c>
    </row>
    <row r="79" spans="1:43" x14ac:dyDescent="0.25">
      <c r="A79" t="s">
        <v>23</v>
      </c>
      <c r="B79">
        <v>0.17399999999999999</v>
      </c>
      <c r="E79" t="s">
        <v>24</v>
      </c>
      <c r="F79">
        <v>4.0188365658403971</v>
      </c>
      <c r="O79" t="s">
        <v>23</v>
      </c>
      <c r="P79">
        <v>0.17399999999999999</v>
      </c>
      <c r="S79" t="s">
        <v>24</v>
      </c>
      <c r="T79">
        <v>4.0188360765271023</v>
      </c>
      <c r="AE79" t="s">
        <v>23</v>
      </c>
      <c r="AF79">
        <v>0.17399999999999999</v>
      </c>
      <c r="AI79" t="s">
        <v>24</v>
      </c>
      <c r="AJ79">
        <v>4.0188359271181282</v>
      </c>
    </row>
    <row r="80" spans="1:43" x14ac:dyDescent="0.25">
      <c r="E80" t="s">
        <v>25</v>
      </c>
      <c r="F80" s="9">
        <f>1-(K74/J74)</f>
        <v>0.98268851200649676</v>
      </c>
      <c r="S80" t="s">
        <v>25</v>
      </c>
      <c r="T80" s="9">
        <f>1-(Y74/X74)</f>
        <v>0.97730455412509232</v>
      </c>
      <c r="AI80" t="s">
        <v>25</v>
      </c>
      <c r="AJ80" s="9">
        <f>1-(AO74/AN74)</f>
        <v>0.97128853421065775</v>
      </c>
    </row>
    <row r="85" spans="1:43" x14ac:dyDescent="0.25">
      <c r="A85" s="11" t="s">
        <v>34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0"/>
      <c r="M85" s="11" t="s">
        <v>35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0"/>
      <c r="AE85" s="11" t="s">
        <v>36</v>
      </c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x14ac:dyDescent="0.25">
      <c r="A86" s="11" t="s">
        <v>0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O86" s="11" t="s">
        <v>0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AE86" s="11" t="s">
        <v>0</v>
      </c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3" x14ac:dyDescent="0.25">
      <c r="B87" s="4" t="s">
        <v>1</v>
      </c>
      <c r="C87" s="4"/>
      <c r="D87" s="4"/>
      <c r="E87" s="4" t="s">
        <v>2</v>
      </c>
      <c r="I87" s="2" t="s">
        <v>3</v>
      </c>
      <c r="M87" s="2" t="s">
        <v>2</v>
      </c>
      <c r="P87" s="4" t="s">
        <v>1</v>
      </c>
      <c r="Q87" s="4"/>
      <c r="R87" s="4"/>
      <c r="S87" s="4" t="s">
        <v>2</v>
      </c>
      <c r="W87" s="2" t="s">
        <v>3</v>
      </c>
      <c r="AA87" s="2" t="s">
        <v>2</v>
      </c>
      <c r="AB87" s="2"/>
      <c r="AF87" s="4" t="s">
        <v>1</v>
      </c>
      <c r="AG87" s="4"/>
      <c r="AH87" s="4"/>
      <c r="AI87" s="4" t="s">
        <v>2</v>
      </c>
      <c r="AM87" s="2" t="s">
        <v>3</v>
      </c>
      <c r="AQ87" s="2" t="s">
        <v>2</v>
      </c>
    </row>
    <row r="88" spans="1:43" ht="18" x14ac:dyDescent="0.35">
      <c r="A88" t="s">
        <v>4</v>
      </c>
      <c r="B88" t="s">
        <v>5</v>
      </c>
      <c r="C88" t="s">
        <v>6</v>
      </c>
      <c r="D88" t="s">
        <v>7</v>
      </c>
      <c r="E88" t="s">
        <v>8</v>
      </c>
      <c r="I88" t="s">
        <v>7</v>
      </c>
      <c r="K88" t="s">
        <v>9</v>
      </c>
      <c r="M88" t="s">
        <v>10</v>
      </c>
      <c r="O88" t="s">
        <v>4</v>
      </c>
      <c r="P88" t="s">
        <v>5</v>
      </c>
      <c r="Q88" t="s">
        <v>6</v>
      </c>
      <c r="R88" t="s">
        <v>7</v>
      </c>
      <c r="S88" t="s">
        <v>8</v>
      </c>
      <c r="W88" t="s">
        <v>7</v>
      </c>
      <c r="Y88" t="s">
        <v>9</v>
      </c>
      <c r="AA88" t="s">
        <v>10</v>
      </c>
      <c r="AE88" t="s">
        <v>4</v>
      </c>
      <c r="AF88" t="s">
        <v>5</v>
      </c>
      <c r="AG88" t="s">
        <v>6</v>
      </c>
      <c r="AH88" t="s">
        <v>7</v>
      </c>
      <c r="AI88" t="s">
        <v>8</v>
      </c>
      <c r="AM88" t="s">
        <v>7</v>
      </c>
      <c r="AO88" t="s">
        <v>9</v>
      </c>
      <c r="AQ88" t="s">
        <v>10</v>
      </c>
    </row>
    <row r="89" spans="1:43" x14ac:dyDescent="0.25">
      <c r="A89">
        <v>10</v>
      </c>
      <c r="B89">
        <v>2.1</v>
      </c>
      <c r="C89" s="5">
        <f>H5</f>
        <v>1.8966666666666665</v>
      </c>
      <c r="D89">
        <f t="shared" ref="D89:D94" si="42">((((B89-C89)/$B$32))*$B$33)</f>
        <v>2.3343020873576166E-4</v>
      </c>
      <c r="E89">
        <f t="shared" ref="E89:E94" si="43">LN(A89)</f>
        <v>2.3025850929940459</v>
      </c>
      <c r="F89">
        <f t="shared" ref="F89:F94" si="44">(D89-$C$27)^2</f>
        <v>3.3389378964040616E-7</v>
      </c>
      <c r="G89" t="s">
        <v>11</v>
      </c>
      <c r="I89">
        <f>(1/$F$106)*LN(($F$105*$F$106*A89)+1)</f>
        <v>4.6557494032969509E-4</v>
      </c>
      <c r="K89">
        <f t="shared" ref="K89:K94" si="45">I89-D89</f>
        <v>2.3214473159393343E-4</v>
      </c>
      <c r="M89">
        <f t="shared" ref="M89:M94" si="46">(K89)^2</f>
        <v>5.3891176406819395E-8</v>
      </c>
      <c r="O89">
        <v>10</v>
      </c>
      <c r="P89">
        <v>2.1</v>
      </c>
      <c r="Q89" s="5">
        <f>I5</f>
        <v>1.8</v>
      </c>
      <c r="R89">
        <f t="shared" ref="R89:R94" si="47">((((P89-Q89)/$B$32))*$B$33)</f>
        <v>3.4440522600358243E-4</v>
      </c>
      <c r="S89">
        <f t="shared" ref="S89:S94" si="48">LN(O89)</f>
        <v>2.3025850929940459</v>
      </c>
      <c r="T89">
        <f t="shared" ref="T89:T94" si="49">(R89-$C$27)^2</f>
        <v>2.1795864940168449E-7</v>
      </c>
      <c r="U89" t="s">
        <v>11</v>
      </c>
      <c r="W89">
        <f>(1/$T$106)*LN(($T$105*$T$106*O89)+1)</f>
        <v>3.5331853315088567E-4</v>
      </c>
      <c r="Y89">
        <f t="shared" ref="Y89:Y94" si="50">W89-R89</f>
        <v>8.9133071473032383E-6</v>
      </c>
      <c r="AA89">
        <f t="shared" ref="AA89:AA94" si="51">(Y89)^2</f>
        <v>7.9447044302166991E-11</v>
      </c>
      <c r="AE89">
        <v>10</v>
      </c>
      <c r="AF89">
        <v>2.1</v>
      </c>
      <c r="AG89" s="5">
        <f>J5</f>
        <v>1.8466666666666667</v>
      </c>
      <c r="AH89">
        <f t="shared" ref="AH89:AH94" si="52">((((AF89-AG89)/$B$32))*$B$33)</f>
        <v>2.9083107973635854E-4</v>
      </c>
      <c r="AI89">
        <f t="shared" ref="AI89:AI94" si="53">LN(AE89)</f>
        <v>2.3025850929940459</v>
      </c>
      <c r="AJ89">
        <f t="shared" ref="AJ89:AJ94" si="54">(AH89-$C$27)^2</f>
        <v>2.708521351339395E-7</v>
      </c>
      <c r="AK89" t="s">
        <v>11</v>
      </c>
      <c r="AM89">
        <f>(1/$AJ$106)*LN(($AJ$105*$AJ$106*AE89)+1)</f>
        <v>3.5126098076647161E-4</v>
      </c>
      <c r="AO89">
        <f t="shared" ref="AO89:AO94" si="55">AM89-AH89</f>
        <v>6.042990103011307E-5</v>
      </c>
      <c r="AQ89">
        <f t="shared" ref="AQ89:AQ94" si="56">(AO89)^2</f>
        <v>3.6517729385092609E-9</v>
      </c>
    </row>
    <row r="90" spans="1:43" x14ac:dyDescent="0.25">
      <c r="A90">
        <v>20</v>
      </c>
      <c r="B90">
        <v>2.1</v>
      </c>
      <c r="C90" s="5">
        <f t="shared" ref="C90:C94" si="57">H6</f>
        <v>0.90666666666666673</v>
      </c>
      <c r="D90">
        <f t="shared" si="42"/>
        <v>1.3699674545475831E-3</v>
      </c>
      <c r="E90">
        <f t="shared" si="43"/>
        <v>2.9957322735539909</v>
      </c>
      <c r="F90">
        <f t="shared" si="44"/>
        <v>3.1214771369566685E-7</v>
      </c>
      <c r="I90">
        <f t="shared" ref="I90:I94" si="58">(1/$F$106)*LN(($F$105*$F$106*A90)+1)</f>
        <v>9.3028038415052868E-4</v>
      </c>
      <c r="K90">
        <f t="shared" si="45"/>
        <v>-4.3968707039705442E-4</v>
      </c>
      <c r="M90">
        <f t="shared" si="46"/>
        <v>1.9332471987434429E-7</v>
      </c>
      <c r="O90">
        <v>20</v>
      </c>
      <c r="P90">
        <v>2.1</v>
      </c>
      <c r="Q90" s="5">
        <f t="shared" ref="Q90:Q94" si="59">I6</f>
        <v>1.2766666666666666</v>
      </c>
      <c r="R90">
        <f t="shared" si="47"/>
        <v>9.4520100914316496E-4</v>
      </c>
      <c r="S90">
        <f t="shared" si="48"/>
        <v>2.9957322735539909</v>
      </c>
      <c r="T90">
        <f t="shared" si="49"/>
        <v>1.7938682176636893E-8</v>
      </c>
      <c r="W90">
        <f t="shared" ref="W90:W94" si="60">(1/$T$106)*LN(($T$105*$T$106*O90)+1)</f>
        <v>7.0613609021532328E-4</v>
      </c>
      <c r="Y90">
        <f t="shared" si="50"/>
        <v>-2.3906491892784168E-4</v>
      </c>
      <c r="AA90">
        <f t="shared" si="51"/>
        <v>5.7152035461975517E-8</v>
      </c>
      <c r="AE90">
        <v>20</v>
      </c>
      <c r="AF90">
        <v>2.1</v>
      </c>
      <c r="AG90" s="5">
        <f t="shared" ref="AG90:AG94" si="61">J6</f>
        <v>1.1399999999999999</v>
      </c>
      <c r="AH90">
        <f t="shared" si="52"/>
        <v>1.1020967232114637E-3</v>
      </c>
      <c r="AI90">
        <f t="shared" si="53"/>
        <v>2.9957322735539909</v>
      </c>
      <c r="AJ90">
        <f t="shared" si="54"/>
        <v>8.4582716940616138E-8</v>
      </c>
      <c r="AM90">
        <f t="shared" ref="AM90:AM94" si="62">(1/$AJ$106)*LN(($AJ$105*$AJ$106*AE90)+1)</f>
        <v>7.020267992441675E-4</v>
      </c>
      <c r="AO90">
        <f t="shared" si="55"/>
        <v>-4.000699239672962E-4</v>
      </c>
      <c r="AQ90">
        <f t="shared" si="56"/>
        <v>1.6005594406319816E-7</v>
      </c>
    </row>
    <row r="91" spans="1:43" x14ac:dyDescent="0.25">
      <c r="A91">
        <v>30</v>
      </c>
      <c r="B91">
        <v>2.1</v>
      </c>
      <c r="C91" s="5">
        <f t="shared" si="57"/>
        <v>0.34999999999999992</v>
      </c>
      <c r="D91">
        <f t="shared" si="42"/>
        <v>2.0090304850208973E-3</v>
      </c>
      <c r="E91">
        <f t="shared" si="43"/>
        <v>3.4011973816621555</v>
      </c>
      <c r="F91">
        <f t="shared" si="44"/>
        <v>1.434640615643217E-6</v>
      </c>
      <c r="I91">
        <f t="shared" si="58"/>
        <v>1.3941195731106478E-3</v>
      </c>
      <c r="K91">
        <f t="shared" si="45"/>
        <v>-6.1491091191024955E-4</v>
      </c>
      <c r="M91">
        <f t="shared" si="46"/>
        <v>3.781154295862947E-7</v>
      </c>
      <c r="O91">
        <v>30</v>
      </c>
      <c r="P91">
        <v>2.1</v>
      </c>
      <c r="Q91" s="5">
        <f t="shared" si="59"/>
        <v>0.93666666666666665</v>
      </c>
      <c r="R91">
        <f t="shared" si="47"/>
        <v>1.3355269319472252E-3</v>
      </c>
      <c r="S91">
        <f t="shared" si="48"/>
        <v>3.4011973816621555</v>
      </c>
      <c r="T91">
        <f t="shared" si="49"/>
        <v>2.7484989859044745E-7</v>
      </c>
      <c r="W91">
        <f t="shared" si="60"/>
        <v>1.0584540898661398E-3</v>
      </c>
      <c r="Y91">
        <f t="shared" si="50"/>
        <v>-2.7707284208108537E-4</v>
      </c>
      <c r="AA91">
        <f t="shared" si="51"/>
        <v>7.6769359818890075E-8</v>
      </c>
      <c r="AE91">
        <v>30</v>
      </c>
      <c r="AF91">
        <v>2.1</v>
      </c>
      <c r="AG91" s="5">
        <f t="shared" si="61"/>
        <v>1.01</v>
      </c>
      <c r="AH91">
        <f t="shared" si="52"/>
        <v>1.2513389878130159E-3</v>
      </c>
      <c r="AI91">
        <f t="shared" si="53"/>
        <v>3.4011973816621555</v>
      </c>
      <c r="AJ91">
        <f t="shared" si="54"/>
        <v>1.9366454839675336E-7</v>
      </c>
      <c r="AM91">
        <f t="shared" si="62"/>
        <v>1.0522988494995065E-3</v>
      </c>
      <c r="AO91">
        <f t="shared" si="55"/>
        <v>-1.9904013831350945E-4</v>
      </c>
      <c r="AQ91">
        <f t="shared" si="56"/>
        <v>3.9616976659860976E-8</v>
      </c>
    </row>
    <row r="92" spans="1:43" x14ac:dyDescent="0.25">
      <c r="A92">
        <v>40</v>
      </c>
      <c r="B92">
        <v>2.1</v>
      </c>
      <c r="C92" s="5">
        <f t="shared" si="57"/>
        <v>0.19666666666666668</v>
      </c>
      <c r="D92">
        <f t="shared" si="42"/>
        <v>2.1850598227560612E-3</v>
      </c>
      <c r="E92">
        <f t="shared" si="43"/>
        <v>3.6888794541139363</v>
      </c>
      <c r="F92">
        <f t="shared" si="44"/>
        <v>1.887310447026236E-6</v>
      </c>
      <c r="I92">
        <f t="shared" si="58"/>
        <v>1.8570957307639233E-3</v>
      </c>
      <c r="K92">
        <f t="shared" si="45"/>
        <v>-3.279640919921379E-4</v>
      </c>
      <c r="M92">
        <f t="shared" si="46"/>
        <v>1.0756044563622749E-7</v>
      </c>
      <c r="O92">
        <v>40</v>
      </c>
      <c r="P92">
        <v>2.1</v>
      </c>
      <c r="Q92" s="5">
        <f t="shared" si="59"/>
        <v>0.71333333333333326</v>
      </c>
      <c r="R92">
        <f t="shared" si="47"/>
        <v>1.5919174890832251E-3</v>
      </c>
      <c r="S92">
        <f t="shared" si="48"/>
        <v>3.6888794541139363</v>
      </c>
      <c r="T92">
        <f t="shared" si="49"/>
        <v>6.0941730405136389E-7</v>
      </c>
      <c r="W92">
        <f t="shared" si="60"/>
        <v>1.410273944758767E-3</v>
      </c>
      <c r="Y92">
        <f t="shared" si="50"/>
        <v>-1.8164354432445812E-4</v>
      </c>
      <c r="AA92">
        <f t="shared" si="51"/>
        <v>3.2994377194751379E-8</v>
      </c>
      <c r="AE92">
        <v>40</v>
      </c>
      <c r="AF92">
        <v>2.1</v>
      </c>
      <c r="AG92" s="5">
        <f t="shared" si="61"/>
        <v>0.65666666666666673</v>
      </c>
      <c r="AH92">
        <f t="shared" si="52"/>
        <v>1.6569718095505684E-3</v>
      </c>
      <c r="AI92">
        <f t="shared" si="53"/>
        <v>3.6888794541139363</v>
      </c>
      <c r="AJ92">
        <f t="shared" si="54"/>
        <v>7.1521891933805907E-7</v>
      </c>
      <c r="AM92">
        <f t="shared" si="62"/>
        <v>1.4020785197201222E-3</v>
      </c>
      <c r="AO92">
        <f t="shared" si="55"/>
        <v>-2.5489328983044628E-4</v>
      </c>
      <c r="AQ92">
        <f t="shared" si="56"/>
        <v>6.4970589200587882E-8</v>
      </c>
    </row>
    <row r="93" spans="1:43" x14ac:dyDescent="0.25">
      <c r="A93">
        <v>50</v>
      </c>
      <c r="B93">
        <v>2.1</v>
      </c>
      <c r="C93" s="5">
        <f t="shared" si="57"/>
        <v>0.18333333333333335</v>
      </c>
      <c r="D93">
        <f t="shared" si="42"/>
        <v>2.2003667216895541E-3</v>
      </c>
      <c r="E93">
        <f t="shared" si="43"/>
        <v>3.912023005428146</v>
      </c>
      <c r="F93">
        <f t="shared" si="44"/>
        <v>1.9296018054965449E-6</v>
      </c>
      <c r="I93">
        <f t="shared" si="58"/>
        <v>2.3192120627039282E-3</v>
      </c>
      <c r="K93">
        <f t="shared" si="45"/>
        <v>1.1884534101437409E-4</v>
      </c>
      <c r="M93">
        <f t="shared" si="46"/>
        <v>1.4124215080822868E-8</v>
      </c>
      <c r="O93">
        <v>50</v>
      </c>
      <c r="P93">
        <v>2.1</v>
      </c>
      <c r="Q93" s="5">
        <f t="shared" si="59"/>
        <v>0.57999999999999996</v>
      </c>
      <c r="R93">
        <f t="shared" si="47"/>
        <v>1.7449864784181506E-3</v>
      </c>
      <c r="S93">
        <f t="shared" si="48"/>
        <v>3.912023005428146</v>
      </c>
      <c r="T93">
        <f t="shared" si="49"/>
        <v>8.7183459760673795E-7</v>
      </c>
      <c r="W93">
        <f t="shared" si="60"/>
        <v>1.7615970615647866E-3</v>
      </c>
      <c r="Y93">
        <f t="shared" si="50"/>
        <v>1.6610583146636033E-5</v>
      </c>
      <c r="AA93">
        <f t="shared" si="51"/>
        <v>2.7591147247130901E-10</v>
      </c>
      <c r="AE93">
        <v>50</v>
      </c>
      <c r="AF93">
        <v>2.1</v>
      </c>
      <c r="AG93" s="5">
        <f t="shared" si="61"/>
        <v>0.58333333333333337</v>
      </c>
      <c r="AH93">
        <f t="shared" si="52"/>
        <v>1.7411597536847773E-3</v>
      </c>
      <c r="AI93">
        <f t="shared" si="53"/>
        <v>3.912023005428146</v>
      </c>
      <c r="AJ93">
        <f t="shared" si="54"/>
        <v>8.6470305620263784E-7</v>
      </c>
      <c r="AM93">
        <f t="shared" si="62"/>
        <v>1.7513671922477067E-3</v>
      </c>
      <c r="AO93">
        <f t="shared" si="55"/>
        <v>1.0207438562929386E-5</v>
      </c>
      <c r="AQ93">
        <f t="shared" si="56"/>
        <v>1.0419180201597793E-10</v>
      </c>
    </row>
    <row r="94" spans="1:43" x14ac:dyDescent="0.25">
      <c r="A94">
        <v>60</v>
      </c>
      <c r="B94">
        <v>2.1</v>
      </c>
      <c r="C94" s="5">
        <f t="shared" si="57"/>
        <v>0.1466666666666667</v>
      </c>
      <c r="D94">
        <f t="shared" si="42"/>
        <v>2.2424606937566584E-3</v>
      </c>
      <c r="E94">
        <f t="shared" si="43"/>
        <v>4.0943445622221004</v>
      </c>
      <c r="F94">
        <f t="shared" si="44"/>
        <v>2.048319271950418E-6</v>
      </c>
      <c r="I94">
        <f t="shared" si="58"/>
        <v>2.7804717566974938E-3</v>
      </c>
      <c r="K94">
        <f t="shared" si="45"/>
        <v>5.380110629408354E-4</v>
      </c>
      <c r="M94">
        <f t="shared" si="46"/>
        <v>2.8945590384672755E-7</v>
      </c>
      <c r="O94">
        <v>60</v>
      </c>
      <c r="P94">
        <v>2.1</v>
      </c>
      <c r="Q94" s="5">
        <f t="shared" si="59"/>
        <v>0.54333333333333333</v>
      </c>
      <c r="R94">
        <f t="shared" si="47"/>
        <v>1.7870804504852549E-3</v>
      </c>
      <c r="S94">
        <f t="shared" si="48"/>
        <v>4.0943445622221004</v>
      </c>
      <c r="T94">
        <f t="shared" si="49"/>
        <v>9.5221453758025587E-7</v>
      </c>
      <c r="W94">
        <f t="shared" si="60"/>
        <v>2.1124248410060616E-3</v>
      </c>
      <c r="Y94">
        <f t="shared" si="50"/>
        <v>3.2534439052080665E-4</v>
      </c>
      <c r="AA94">
        <f t="shared" si="51"/>
        <v>1.0584897244335514E-7</v>
      </c>
      <c r="AE94">
        <v>60</v>
      </c>
      <c r="AF94">
        <v>2.1</v>
      </c>
      <c r="AG94" s="5">
        <f t="shared" si="61"/>
        <v>0.60666666666666658</v>
      </c>
      <c r="AH94">
        <f t="shared" si="52"/>
        <v>1.7143726805511658E-3</v>
      </c>
      <c r="AI94">
        <f t="shared" si="53"/>
        <v>4.0943445622221004</v>
      </c>
      <c r="AJ94">
        <f t="shared" si="54"/>
        <v>8.1560232041630115E-7</v>
      </c>
      <c r="AM94">
        <f t="shared" si="62"/>
        <v>2.1001662436106244E-3</v>
      </c>
      <c r="AO94">
        <f t="shared" si="55"/>
        <v>3.8579356305945859E-4</v>
      </c>
      <c r="AQ94">
        <f t="shared" si="56"/>
        <v>1.4883667329811245E-7</v>
      </c>
    </row>
    <row r="95" spans="1:43" x14ac:dyDescent="0.25">
      <c r="C95" s="6"/>
      <c r="Q95" s="6"/>
      <c r="AG95" s="6"/>
    </row>
    <row r="96" spans="1:43" x14ac:dyDescent="0.25">
      <c r="B96" s="6"/>
      <c r="C96" t="s">
        <v>12</v>
      </c>
      <c r="D96">
        <f>AVERAGE(D89:D94)</f>
        <v>1.7067192310844194E-3</v>
      </c>
      <c r="F96">
        <f>AVERAGE(I89:I94)</f>
        <v>1.6244590746260362E-3</v>
      </c>
      <c r="P96" s="6"/>
      <c r="Q96" t="s">
        <v>12</v>
      </c>
      <c r="R96">
        <f>AVERAGE(R89:R94)</f>
        <v>1.291519597513434E-3</v>
      </c>
      <c r="T96">
        <f>AVERAGE(W89:W94)</f>
        <v>1.2337007600936607E-3</v>
      </c>
      <c r="AF96" s="6"/>
      <c r="AG96" t="s">
        <v>12</v>
      </c>
      <c r="AH96">
        <f>AVERAGE(AH89:AH94)</f>
        <v>1.2927951724245584E-3</v>
      </c>
      <c r="AJ96">
        <f>AVERAGE(AM89:AM94)</f>
        <v>1.2265330975147666E-3</v>
      </c>
    </row>
    <row r="97" spans="1:41" x14ac:dyDescent="0.25">
      <c r="B97" s="6"/>
      <c r="P97" s="6"/>
      <c r="AF97" s="6"/>
    </row>
    <row r="98" spans="1:41" x14ac:dyDescent="0.25">
      <c r="B98" s="6"/>
      <c r="P98" s="6"/>
      <c r="AF98" s="6"/>
    </row>
    <row r="99" spans="1:41" x14ac:dyDescent="0.25">
      <c r="B99" s="7"/>
      <c r="P99" s="7"/>
      <c r="AF99" s="7"/>
    </row>
    <row r="100" spans="1:41" x14ac:dyDescent="0.25">
      <c r="B100" s="8" t="s">
        <v>13</v>
      </c>
      <c r="C100" s="1">
        <f>AVERAGE(D89:D94)</f>
        <v>1.7067192310844194E-3</v>
      </c>
      <c r="D100" s="8" t="s">
        <v>14</v>
      </c>
      <c r="E100">
        <f>AVERAGE(F89:F94)</f>
        <v>1.3243189405754147E-6</v>
      </c>
      <c r="G100" s="8" t="s">
        <v>15</v>
      </c>
      <c r="H100" s="1">
        <f>AVERAGE(I89:I94)</f>
        <v>1.6244590746260362E-3</v>
      </c>
      <c r="J100" s="8" t="s">
        <v>16</v>
      </c>
      <c r="K100" s="8" t="s">
        <v>17</v>
      </c>
      <c r="P100" s="8" t="s">
        <v>13</v>
      </c>
      <c r="Q100" s="1">
        <f>AVERAGE(R89:R94)</f>
        <v>1.291519597513434E-3</v>
      </c>
      <c r="R100" s="8" t="s">
        <v>14</v>
      </c>
      <c r="S100">
        <f>AVERAGE(T89:T94)</f>
        <v>4.9070227823452111E-7</v>
      </c>
      <c r="U100" s="8" t="s">
        <v>15</v>
      </c>
      <c r="V100" s="1">
        <f>AVERAGE(W89:W94)</f>
        <v>1.2337007600936607E-3</v>
      </c>
      <c r="X100" s="8" t="s">
        <v>16</v>
      </c>
      <c r="Y100" s="8" t="s">
        <v>17</v>
      </c>
      <c r="AF100" s="8" t="s">
        <v>13</v>
      </c>
      <c r="AG100" s="1">
        <f>AVERAGE(AH89:AH94)</f>
        <v>1.2927951724245584E-3</v>
      </c>
      <c r="AH100" s="8" t="s">
        <v>14</v>
      </c>
      <c r="AI100">
        <f>AVERAGE(AJ89:AJ94)</f>
        <v>4.907706160713845E-7</v>
      </c>
      <c r="AK100" s="8" t="s">
        <v>15</v>
      </c>
      <c r="AL100" s="1">
        <f>AVERAGE(AM89:AM94)</f>
        <v>1.2265330975147666E-3</v>
      </c>
      <c r="AN100" s="8" t="s">
        <v>16</v>
      </c>
      <c r="AO100" s="8" t="s">
        <v>17</v>
      </c>
    </row>
    <row r="101" spans="1:41" x14ac:dyDescent="0.25">
      <c r="C101" t="s">
        <v>18</v>
      </c>
      <c r="E101" t="s">
        <v>19</v>
      </c>
      <c r="H101" t="s">
        <v>20</v>
      </c>
      <c r="J101">
        <f>SUM(M89:M94)</f>
        <v>1.0364718904312364E-6</v>
      </c>
      <c r="K101">
        <f>SUM(H100-C100)^2</f>
        <v>6.7667333405576759E-9</v>
      </c>
      <c r="Q101" t="s">
        <v>18</v>
      </c>
      <c r="S101" t="s">
        <v>19</v>
      </c>
      <c r="V101" t="s">
        <v>20</v>
      </c>
      <c r="X101">
        <f>SUM(AA89:AA94)</f>
        <v>2.7312010343574557E-7</v>
      </c>
      <c r="Y101">
        <f>SUM(V100-Q100)^2</f>
        <v>3.3430179605741824E-9</v>
      </c>
      <c r="AG101" t="s">
        <v>18</v>
      </c>
      <c r="AI101" t="s">
        <v>19</v>
      </c>
      <c r="AL101" t="s">
        <v>20</v>
      </c>
      <c r="AN101">
        <f>SUM(AQ89:AQ94)</f>
        <v>4.1723614796228469E-7</v>
      </c>
      <c r="AO101">
        <f>SUM(AL100-AG100)^2</f>
        <v>4.3906625713508578E-9</v>
      </c>
    </row>
    <row r="105" spans="1:41" x14ac:dyDescent="0.25">
      <c r="A105" t="s">
        <v>21</v>
      </c>
      <c r="B105">
        <v>6690</v>
      </c>
      <c r="E105" t="s">
        <v>22</v>
      </c>
      <c r="F105">
        <v>4.6601077368431191E-5</v>
      </c>
      <c r="O105" t="s">
        <v>21</v>
      </c>
      <c r="P105">
        <v>6690</v>
      </c>
      <c r="S105" t="s">
        <v>22</v>
      </c>
      <c r="T105">
        <v>3.5356949559638023E-5</v>
      </c>
      <c r="AE105" t="s">
        <v>21</v>
      </c>
      <c r="AF105">
        <v>6690</v>
      </c>
      <c r="AI105" t="s">
        <v>22</v>
      </c>
      <c r="AJ105">
        <v>3.5150902807612896E-5</v>
      </c>
    </row>
    <row r="106" spans="1:41" x14ac:dyDescent="0.25">
      <c r="A106" t="s">
        <v>23</v>
      </c>
      <c r="B106">
        <v>0.17399999999999999</v>
      </c>
      <c r="E106" t="s">
        <v>24</v>
      </c>
      <c r="F106">
        <v>4.0188367020353724</v>
      </c>
      <c r="O106" t="s">
        <v>23</v>
      </c>
      <c r="P106">
        <v>0.17399999999999999</v>
      </c>
      <c r="S106" t="s">
        <v>24</v>
      </c>
      <c r="T106">
        <v>4.0188362937242452</v>
      </c>
      <c r="AE106" t="s">
        <v>23</v>
      </c>
      <c r="AF106">
        <v>0.17399999999999999</v>
      </c>
      <c r="AI106" t="s">
        <v>24</v>
      </c>
      <c r="AJ106">
        <v>4.0188362839047489</v>
      </c>
    </row>
    <row r="107" spans="1:41" x14ac:dyDescent="0.25">
      <c r="E107" t="s">
        <v>25</v>
      </c>
      <c r="F107" s="9">
        <f>1-(K101/J101)</f>
        <v>0.99347137785112305</v>
      </c>
      <c r="S107" t="s">
        <v>25</v>
      </c>
      <c r="T107" s="9">
        <f>1-(Y101/X101)</f>
        <v>0.98775989786720086</v>
      </c>
      <c r="AI107" t="s">
        <v>25</v>
      </c>
      <c r="AJ107" s="9">
        <f>1-(AO101/AN101)</f>
        <v>0.98947679247640896</v>
      </c>
    </row>
  </sheetData>
  <mergeCells count="22">
    <mergeCell ref="A86:K86"/>
    <mergeCell ref="O86:Y86"/>
    <mergeCell ref="AE86:AO86"/>
    <mergeCell ref="M12:W12"/>
    <mergeCell ref="M58:W58"/>
    <mergeCell ref="M85:W85"/>
    <mergeCell ref="AE12:AQ12"/>
    <mergeCell ref="A59:K59"/>
    <mergeCell ref="O59:Y59"/>
    <mergeCell ref="AE59:AO59"/>
    <mergeCell ref="A85:K85"/>
    <mergeCell ref="AE85:AQ85"/>
    <mergeCell ref="A13:K13"/>
    <mergeCell ref="O13:Y13"/>
    <mergeCell ref="AE13:AO13"/>
    <mergeCell ref="A58:K58"/>
    <mergeCell ref="AE58:AQ58"/>
    <mergeCell ref="A1:J1"/>
    <mergeCell ref="B2:D2"/>
    <mergeCell ref="E2:G2"/>
    <mergeCell ref="H2:J2"/>
    <mergeCell ref="A12:K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abSelected="1" topLeftCell="O80" workbookViewId="0">
      <selection activeCell="AN106" sqref="AN106"/>
    </sheetView>
  </sheetViews>
  <sheetFormatPr defaultRowHeight="15" x14ac:dyDescent="0.25"/>
  <cols>
    <col min="1" max="1" width="10.7109375" bestFit="1" customWidth="1"/>
    <col min="2" max="2" width="13.140625" bestFit="1" customWidth="1"/>
    <col min="3" max="3" width="12.5703125" bestFit="1" customWidth="1"/>
    <col min="4" max="4" width="12.28515625" bestFit="1" customWidth="1"/>
    <col min="5" max="5" width="13.140625" bestFit="1" customWidth="1"/>
    <col min="6" max="6" width="12.5703125" bestFit="1" customWidth="1"/>
    <col min="7" max="7" width="12.28515625" bestFit="1" customWidth="1"/>
    <col min="8" max="8" width="13.140625" bestFit="1" customWidth="1"/>
    <col min="9" max="9" width="12.5703125" bestFit="1" customWidth="1"/>
    <col min="10" max="10" width="12.28515625" bestFit="1" customWidth="1"/>
  </cols>
  <sheetData>
    <row r="1" spans="1:43" x14ac:dyDescent="0.25">
      <c r="A1" s="11" t="str">
        <f>'[1]Manganese Graphs'!C34</f>
        <v>Manganese (mg/l)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43" x14ac:dyDescent="0.25">
      <c r="A2" s="2" t="str">
        <f>'[1]Manganese Graphs'!C35</f>
        <v>Time (min)</v>
      </c>
      <c r="B2" s="11">
        <f>'[1]Manganese Graphs'!D35</f>
        <v>6.5</v>
      </c>
      <c r="C2" s="11"/>
      <c r="D2" s="11"/>
      <c r="E2" s="11">
        <f>'[1]Manganese Graphs'!G35</f>
        <v>7.5</v>
      </c>
      <c r="F2" s="11"/>
      <c r="G2" s="11"/>
      <c r="H2" s="11">
        <f>'[1]Manganese Graphs'!J35</f>
        <v>8.5</v>
      </c>
      <c r="I2" s="11"/>
      <c r="J2" s="11"/>
      <c r="K2" s="2"/>
    </row>
    <row r="3" spans="1:43" x14ac:dyDescent="0.25">
      <c r="A3" s="2">
        <f>'[1]Manganese Graphs'!C36</f>
        <v>0</v>
      </c>
      <c r="B3" s="2" t="str">
        <f>'[1]Manganese Graphs'!D36</f>
        <v>0,174 (l/min)</v>
      </c>
      <c r="C3" s="2" t="str">
        <f>'[1]Manganese Graphs'!E36</f>
        <v>0,262 (l/min)</v>
      </c>
      <c r="D3" s="2" t="str">
        <f>'[1]Manganese Graphs'!F36</f>
        <v>0,523 (l/min)</v>
      </c>
      <c r="E3" s="2" t="str">
        <f>'[1]Manganese Graphs'!G36</f>
        <v>0,174 (l/min)</v>
      </c>
      <c r="F3" s="2" t="str">
        <f>'[1]Manganese Graphs'!H36</f>
        <v>0,262 (l/min)</v>
      </c>
      <c r="G3" s="2" t="str">
        <f>'[1]Manganese Graphs'!I36</f>
        <v>0,523 (l/min)</v>
      </c>
      <c r="H3" s="2" t="str">
        <f>'[1]Manganese Graphs'!J36</f>
        <v>0,174 (l/min)</v>
      </c>
      <c r="I3" s="2" t="str">
        <f>'[1]Manganese Graphs'!K36</f>
        <v>0,262 (l/min)</v>
      </c>
      <c r="J3" s="2" t="str">
        <f>'[1]Manganese Graphs'!L36</f>
        <v>0,523 (l/min)</v>
      </c>
      <c r="K3" s="2"/>
    </row>
    <row r="4" spans="1:43" x14ac:dyDescent="0.25">
      <c r="A4" s="2">
        <f>'[1]Manganese Graphs'!C37</f>
        <v>0</v>
      </c>
      <c r="B4" s="2" t="str">
        <f>'[1]Manganese Graphs'!D37</f>
        <v>1,67 (ml/min)</v>
      </c>
      <c r="C4" s="2" t="str">
        <f>'[1]Manganese Graphs'!E37</f>
        <v>2,52(ml/min)</v>
      </c>
      <c r="D4" s="2" t="str">
        <f>'[1]Manganese Graphs'!F37</f>
        <v>5,0 (ml/min)</v>
      </c>
      <c r="E4" s="2" t="str">
        <f>'[1]Manganese Graphs'!G37</f>
        <v>1,67 (ml/min)</v>
      </c>
      <c r="F4" s="2" t="str">
        <f>'[1]Manganese Graphs'!H37</f>
        <v>2,52(ml/min)</v>
      </c>
      <c r="G4" s="2" t="str">
        <f>'[1]Manganese Graphs'!I37</f>
        <v>5,0 (ml/min)</v>
      </c>
      <c r="H4" s="2" t="str">
        <f>'[1]Manganese Graphs'!J37</f>
        <v>1,67 (ml/min)</v>
      </c>
      <c r="I4" s="2" t="str">
        <f>'[1]Manganese Graphs'!K37</f>
        <v>2,52(ml/min)</v>
      </c>
      <c r="J4" s="2" t="str">
        <f>'[1]Manganese Graphs'!L37</f>
        <v>5,0 (ml/min)</v>
      </c>
      <c r="K4" s="2"/>
    </row>
    <row r="5" spans="1:43" x14ac:dyDescent="0.25">
      <c r="A5" s="3">
        <f>'[1]Manganese Graphs'!C38</f>
        <v>10</v>
      </c>
      <c r="B5" s="3">
        <f>'[1]Manganese Graphs'!D38</f>
        <v>0.3</v>
      </c>
      <c r="C5" s="3">
        <f>'[1]Manganese Graphs'!E38</f>
        <v>0.2</v>
      </c>
      <c r="D5" s="3">
        <f>'[1]Manganese Graphs'!F38</f>
        <v>0.5</v>
      </c>
      <c r="E5" s="3">
        <f>'[1]Manganese Graphs'!G38</f>
        <v>0.53</v>
      </c>
      <c r="F5" s="3">
        <f>'[1]Manganese Graphs'!H38</f>
        <v>0.37</v>
      </c>
      <c r="G5" s="3">
        <f>'[1]Manganese Graphs'!I38</f>
        <v>0.5</v>
      </c>
      <c r="H5" s="3">
        <f>'[1]Manganese Graphs'!J38</f>
        <v>0.53333333333333333</v>
      </c>
      <c r="I5" s="3">
        <f>'[1]Manganese Graphs'!K38</f>
        <v>0.53333333333333333</v>
      </c>
      <c r="J5" s="3">
        <f>'[1]Manganese Graphs'!L38</f>
        <v>0.6333333333333333</v>
      </c>
      <c r="K5" s="2"/>
    </row>
    <row r="6" spans="1:43" x14ac:dyDescent="0.25">
      <c r="A6" s="3">
        <f>'[1]Manganese Graphs'!C39</f>
        <v>20</v>
      </c>
      <c r="B6" s="3">
        <f>'[1]Manganese Graphs'!D39</f>
        <v>0.4</v>
      </c>
      <c r="C6" s="3">
        <f>'[1]Manganese Graphs'!E39</f>
        <v>0.2</v>
      </c>
      <c r="D6" s="3">
        <f>'[1]Manganese Graphs'!F39</f>
        <v>0.6</v>
      </c>
      <c r="E6" s="3">
        <f>'[1]Manganese Graphs'!G39</f>
        <v>0.5</v>
      </c>
      <c r="F6" s="3">
        <f>'[1]Manganese Graphs'!H39</f>
        <v>0.3</v>
      </c>
      <c r="G6" s="3">
        <f>'[1]Manganese Graphs'!I39</f>
        <v>0.6</v>
      </c>
      <c r="H6" s="3">
        <f>'[1]Manganese Graphs'!J39</f>
        <v>0.56666666666666676</v>
      </c>
      <c r="I6" s="3">
        <f>'[1]Manganese Graphs'!K39</f>
        <v>0.5</v>
      </c>
      <c r="J6" s="3">
        <f>'[1]Manganese Graphs'!L39</f>
        <v>0.5</v>
      </c>
      <c r="K6" s="2"/>
    </row>
    <row r="7" spans="1:43" x14ac:dyDescent="0.25">
      <c r="A7" s="3">
        <f>'[1]Manganese Graphs'!C40</f>
        <v>30</v>
      </c>
      <c r="B7" s="3">
        <f>'[1]Manganese Graphs'!D40</f>
        <v>0.63</v>
      </c>
      <c r="C7" s="3">
        <f>'[1]Manganese Graphs'!E40</f>
        <v>0.37</v>
      </c>
      <c r="D7" s="3">
        <f>'[1]Manganese Graphs'!F40</f>
        <v>0.63</v>
      </c>
      <c r="E7" s="3">
        <f>'[1]Manganese Graphs'!G40</f>
        <v>0.5</v>
      </c>
      <c r="F7" s="3">
        <f>'[1]Manganese Graphs'!H40</f>
        <v>0.33</v>
      </c>
      <c r="G7" s="3">
        <f>'[1]Manganese Graphs'!I40</f>
        <v>0.63</v>
      </c>
      <c r="H7" s="3">
        <f>'[1]Manganese Graphs'!J40</f>
        <v>0.46666666666666662</v>
      </c>
      <c r="I7" s="3">
        <f>'[1]Manganese Graphs'!K40</f>
        <v>0.5</v>
      </c>
      <c r="J7" s="3">
        <f>'[1]Manganese Graphs'!L40</f>
        <v>0.56666666666666676</v>
      </c>
      <c r="K7" s="2"/>
    </row>
    <row r="8" spans="1:43" x14ac:dyDescent="0.25">
      <c r="A8" s="3">
        <f>'[1]Manganese Graphs'!C41</f>
        <v>40</v>
      </c>
      <c r="B8" s="3">
        <f>'[1]Manganese Graphs'!D41</f>
        <v>0.6</v>
      </c>
      <c r="C8" s="3">
        <f>'[1]Manganese Graphs'!E41</f>
        <v>0.3</v>
      </c>
      <c r="D8" s="3">
        <f>'[1]Manganese Graphs'!F41</f>
        <v>0.6</v>
      </c>
      <c r="E8" s="3">
        <f>'[1]Manganese Graphs'!G41</f>
        <v>0.5</v>
      </c>
      <c r="F8" s="3">
        <f>'[1]Manganese Graphs'!H41</f>
        <v>0.4</v>
      </c>
      <c r="G8" s="3">
        <f>'[1]Manganese Graphs'!I41</f>
        <v>0.6</v>
      </c>
      <c r="H8" s="3">
        <f>'[1]Manganese Graphs'!J41</f>
        <v>0.33333333333333331</v>
      </c>
      <c r="I8" s="3">
        <f>'[1]Manganese Graphs'!K41</f>
        <v>0.5</v>
      </c>
      <c r="J8" s="3">
        <f>'[1]Manganese Graphs'!L41</f>
        <v>0.56666666666666676</v>
      </c>
      <c r="K8" s="2"/>
    </row>
    <row r="9" spans="1:43" x14ac:dyDescent="0.25">
      <c r="A9" s="3">
        <f>'[1]Manganese Graphs'!C42</f>
        <v>50</v>
      </c>
      <c r="B9" s="3">
        <f>'[1]Manganese Graphs'!D42</f>
        <v>0.5</v>
      </c>
      <c r="C9" s="3">
        <f>'[1]Manganese Graphs'!E42</f>
        <v>0.3</v>
      </c>
      <c r="D9" s="3">
        <f>'[1]Manganese Graphs'!F42</f>
        <v>0.4</v>
      </c>
      <c r="E9" s="3">
        <f>'[1]Manganese Graphs'!G42</f>
        <v>0.5</v>
      </c>
      <c r="F9" s="3">
        <f>'[1]Manganese Graphs'!H42</f>
        <v>0.4</v>
      </c>
      <c r="G9" s="3">
        <f>'[1]Manganese Graphs'!I42</f>
        <v>0.4</v>
      </c>
      <c r="H9" s="3">
        <f>'[1]Manganese Graphs'!J42</f>
        <v>0.43333333333333335</v>
      </c>
      <c r="I9" s="3">
        <f>'[1]Manganese Graphs'!K42</f>
        <v>0.46666666666666662</v>
      </c>
      <c r="J9" s="3">
        <f>'[1]Manganese Graphs'!L42</f>
        <v>0.6333333333333333</v>
      </c>
      <c r="K9" s="2"/>
    </row>
    <row r="10" spans="1:43" x14ac:dyDescent="0.25">
      <c r="A10" s="3">
        <f>'[1]Manganese Graphs'!C43</f>
        <v>60</v>
      </c>
      <c r="B10" s="3">
        <f>'[1]Manganese Graphs'!D43</f>
        <v>0.5</v>
      </c>
      <c r="C10" s="3">
        <f>'[1]Manganese Graphs'!E43</f>
        <v>0.37</v>
      </c>
      <c r="D10" s="3">
        <f>'[1]Manganese Graphs'!F43</f>
        <v>0.5</v>
      </c>
      <c r="E10" s="3">
        <f>'[1]Manganese Graphs'!G43</f>
        <v>0.47</v>
      </c>
      <c r="F10" s="3">
        <f>'[1]Manganese Graphs'!H43</f>
        <v>0.3</v>
      </c>
      <c r="G10" s="3">
        <f>'[1]Manganese Graphs'!I43</f>
        <v>0.5</v>
      </c>
      <c r="H10" s="3">
        <f>'[1]Manganese Graphs'!J43</f>
        <v>0.53333333333333333</v>
      </c>
      <c r="I10" s="3">
        <f>'[1]Manganese Graphs'!K43</f>
        <v>0.53333333333333333</v>
      </c>
      <c r="J10" s="3">
        <f>'[1]Manganese Graphs'!L43</f>
        <v>0.6</v>
      </c>
      <c r="K10" s="2"/>
    </row>
    <row r="12" spans="1:43" x14ac:dyDescent="0.25">
      <c r="A12" s="11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0"/>
      <c r="M12" s="11" t="s">
        <v>29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0"/>
      <c r="AD12" s="1"/>
      <c r="AE12" s="11" t="s">
        <v>30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x14ac:dyDescent="0.25">
      <c r="A13" s="11" t="s">
        <v>37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N13" s="1"/>
      <c r="O13" s="11" t="s">
        <v>37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AD13" s="1"/>
      <c r="AE13" s="11" t="s">
        <v>37</v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3" x14ac:dyDescent="0.25">
      <c r="B14" s="4" t="s">
        <v>1</v>
      </c>
      <c r="C14" s="4"/>
      <c r="D14" s="4"/>
      <c r="E14" s="4" t="s">
        <v>2</v>
      </c>
      <c r="I14" s="2" t="s">
        <v>3</v>
      </c>
      <c r="M14" s="2" t="s">
        <v>2</v>
      </c>
      <c r="N14" s="1"/>
      <c r="P14" s="4" t="s">
        <v>1</v>
      </c>
      <c r="Q14" s="4"/>
      <c r="R14" s="4"/>
      <c r="S14" s="4" t="s">
        <v>2</v>
      </c>
      <c r="W14" s="2" t="s">
        <v>3</v>
      </c>
      <c r="AA14" s="2" t="s">
        <v>2</v>
      </c>
      <c r="AB14" s="2"/>
      <c r="AD14" s="1"/>
      <c r="AF14" s="4" t="s">
        <v>1</v>
      </c>
      <c r="AG14" s="4"/>
      <c r="AH14" s="4"/>
      <c r="AI14" s="4" t="s">
        <v>2</v>
      </c>
      <c r="AM14" s="2" t="s">
        <v>3</v>
      </c>
      <c r="AQ14" s="2" t="s">
        <v>2</v>
      </c>
    </row>
    <row r="15" spans="1:43" ht="18" x14ac:dyDescent="0.35">
      <c r="A15" t="s">
        <v>4</v>
      </c>
      <c r="B15" t="s">
        <v>5</v>
      </c>
      <c r="C15" t="s">
        <v>6</v>
      </c>
      <c r="D15" t="s">
        <v>7</v>
      </c>
      <c r="E15" t="s">
        <v>8</v>
      </c>
      <c r="I15" t="s">
        <v>7</v>
      </c>
      <c r="K15" t="s">
        <v>9</v>
      </c>
      <c r="M15" t="s">
        <v>10</v>
      </c>
      <c r="N15" s="1"/>
      <c r="O15" t="s">
        <v>4</v>
      </c>
      <c r="P15" t="s">
        <v>5</v>
      </c>
      <c r="Q15" t="s">
        <v>6</v>
      </c>
      <c r="R15" t="s">
        <v>7</v>
      </c>
      <c r="S15" t="s">
        <v>8</v>
      </c>
      <c r="W15" t="s">
        <v>7</v>
      </c>
      <c r="Y15" t="s">
        <v>9</v>
      </c>
      <c r="AA15" t="s">
        <v>10</v>
      </c>
      <c r="AD15" s="1"/>
      <c r="AE15" t="s">
        <v>4</v>
      </c>
      <c r="AF15" t="s">
        <v>5</v>
      </c>
      <c r="AG15" t="s">
        <v>6</v>
      </c>
      <c r="AH15" t="s">
        <v>7</v>
      </c>
      <c r="AI15" t="s">
        <v>8</v>
      </c>
      <c r="AM15" t="s">
        <v>7</v>
      </c>
      <c r="AO15" t="s">
        <v>9</v>
      </c>
      <c r="AQ15" t="s">
        <v>10</v>
      </c>
    </row>
    <row r="16" spans="1:43" x14ac:dyDescent="0.25">
      <c r="A16">
        <v>10</v>
      </c>
      <c r="B16">
        <v>2.7</v>
      </c>
      <c r="C16" s="5">
        <f>B5</f>
        <v>0.3</v>
      </c>
      <c r="D16">
        <f t="shared" ref="D16:D21" si="0">((((B16-C16)/$B$32))*$B$33)</f>
        <v>2.7552418080286595E-3</v>
      </c>
      <c r="E16">
        <f t="shared" ref="E16:E21" si="1">LN(A16)</f>
        <v>2.3025850929940459</v>
      </c>
      <c r="F16">
        <f t="shared" ref="F16:F21" si="2">(D16-$C$27)^2</f>
        <v>4.6746741370097324E-8</v>
      </c>
      <c r="G16" t="s">
        <v>11</v>
      </c>
      <c r="I16">
        <f>(1/$F$33)*LN(($F$32*$F$33*A16)+1)</f>
        <v>5.8117276053071005E-4</v>
      </c>
      <c r="K16">
        <f t="shared" ref="K16:K21" si="3">I16-D16</f>
        <v>-2.1740690474979494E-3</v>
      </c>
      <c r="M16">
        <f t="shared" ref="M16:M21" si="4">(K16)^2</f>
        <v>4.7265762232886413E-6</v>
      </c>
      <c r="N16" s="1"/>
      <c r="O16">
        <v>10</v>
      </c>
      <c r="P16">
        <v>2.7</v>
      </c>
      <c r="Q16" s="5">
        <f>C5</f>
        <v>0.2</v>
      </c>
      <c r="R16">
        <f t="shared" ref="R16:R21" si="5">((((P16-Q16)/$B$32))*$B$33)</f>
        <v>2.8700435500298529E-3</v>
      </c>
      <c r="S16">
        <f t="shared" ref="S16:S21" si="6">LN(O16)</f>
        <v>2.3025850929940459</v>
      </c>
      <c r="T16">
        <f t="shared" ref="T16:T21" si="7">(R16-$C$27)^2</f>
        <v>1.0956873854378856E-7</v>
      </c>
      <c r="U16" t="s">
        <v>11</v>
      </c>
      <c r="W16">
        <f>(1/$T$32)*LN(($T$32*$T$33*O16)+1)</f>
        <v>7.3529970840960834E-4</v>
      </c>
      <c r="Y16">
        <f t="shared" ref="Y16:Y21" si="8">W16-R16</f>
        <v>-2.1347438416202446E-3</v>
      </c>
      <c r="AA16">
        <f t="shared" ref="AA16:AA21" si="9">(Y16)^2</f>
        <v>4.5571312693355595E-6</v>
      </c>
      <c r="AD16" s="1"/>
      <c r="AE16">
        <v>10</v>
      </c>
      <c r="AF16">
        <v>2.7</v>
      </c>
      <c r="AG16" s="5">
        <f>D5</f>
        <v>0.5</v>
      </c>
      <c r="AH16">
        <f t="shared" ref="AH16:AH21" si="10">((((AF16-AG16)/$B$32))*$B$33)</f>
        <v>2.5256383240262708E-3</v>
      </c>
      <c r="AI16">
        <f t="shared" ref="AI16:AI21" si="11">LN(AE16)</f>
        <v>2.3025850929940459</v>
      </c>
      <c r="AJ16">
        <f t="shared" ref="AJ16:AJ21" si="12">(AH16-$C$27)^2</f>
        <v>1.7938682176637416E-10</v>
      </c>
      <c r="AK16" t="s">
        <v>11</v>
      </c>
      <c r="AM16">
        <f>(1/$AJ$32)*LN(($AJ$32*$AJ$33*AE16)+1)</f>
        <v>6.6079909406410796E-4</v>
      </c>
      <c r="AO16">
        <f t="shared" ref="AO16:AO21" si="13">AM16-AH16</f>
        <v>-1.8648392299621629E-3</v>
      </c>
      <c r="AQ16">
        <f t="shared" ref="AQ16:AQ21" si="14">(AO16)^2</f>
        <v>3.4776253536058728E-6</v>
      </c>
    </row>
    <row r="17" spans="1:43" x14ac:dyDescent="0.25">
      <c r="A17">
        <v>20</v>
      </c>
      <c r="B17">
        <v>2.7</v>
      </c>
      <c r="C17" s="5">
        <f t="shared" ref="C17:C21" si="15">B6</f>
        <v>0.4</v>
      </c>
      <c r="D17">
        <f t="shared" si="0"/>
        <v>2.6404400660274652E-3</v>
      </c>
      <c r="E17">
        <f t="shared" si="1"/>
        <v>2.9957322735539909</v>
      </c>
      <c r="F17">
        <f t="shared" si="2"/>
        <v>1.0283624129423066E-8</v>
      </c>
      <c r="I17">
        <f>(1/$F$33)*LN(($F$32*$F$33*A17)+1)</f>
        <v>1.1609890453276677E-3</v>
      </c>
      <c r="K17">
        <f t="shared" si="3"/>
        <v>-1.4794510206997975E-3</v>
      </c>
      <c r="M17">
        <f t="shared" si="4"/>
        <v>2.1887753226496727E-6</v>
      </c>
      <c r="N17" s="1"/>
      <c r="O17">
        <v>20</v>
      </c>
      <c r="P17">
        <v>2.7</v>
      </c>
      <c r="Q17" s="5">
        <f t="shared" ref="Q17:Q21" si="16">C6</f>
        <v>0.2</v>
      </c>
      <c r="R17">
        <f t="shared" si="5"/>
        <v>2.8700435500298529E-3</v>
      </c>
      <c r="S17">
        <f t="shared" si="6"/>
        <v>2.9957322735539909</v>
      </c>
      <c r="T17">
        <f t="shared" si="7"/>
        <v>1.0956873854378856E-7</v>
      </c>
      <c r="W17">
        <f t="shared" ref="W17:W21" si="17">(1/$T$32)*LN(($T$32*$T$33*O17)+1)</f>
        <v>1.4214601951337113E-3</v>
      </c>
      <c r="Y17">
        <f t="shared" si="8"/>
        <v>-1.4485833548961416E-3</v>
      </c>
      <c r="AA17">
        <f t="shared" si="9"/>
        <v>2.0983937360821608E-6</v>
      </c>
      <c r="AD17" s="1"/>
      <c r="AE17">
        <v>20</v>
      </c>
      <c r="AF17">
        <v>2.7</v>
      </c>
      <c r="AG17" s="5">
        <f t="shared" ref="AG17:AG21" si="18">D6</f>
        <v>0.6</v>
      </c>
      <c r="AH17">
        <f t="shared" si="10"/>
        <v>2.4108365820250765E-3</v>
      </c>
      <c r="AI17">
        <f t="shared" si="11"/>
        <v>2.9957322735539909</v>
      </c>
      <c r="AJ17">
        <f t="shared" si="12"/>
        <v>1.6434029447127245E-8</v>
      </c>
      <c r="AM17">
        <f t="shared" ref="AM17:AM21" si="19">(1/$AJ$32)*LN(($AJ$32*$AJ$33*AE17)+1)</f>
        <v>1.2816443485546066E-3</v>
      </c>
      <c r="AO17">
        <f t="shared" si="13"/>
        <v>-1.12919223347047E-3</v>
      </c>
      <c r="AQ17">
        <f t="shared" si="14"/>
        <v>1.2750751001300284E-6</v>
      </c>
    </row>
    <row r="18" spans="1:43" x14ac:dyDescent="0.25">
      <c r="A18">
        <v>30</v>
      </c>
      <c r="B18">
        <v>2.7</v>
      </c>
      <c r="C18" s="5">
        <f t="shared" si="15"/>
        <v>0.63</v>
      </c>
      <c r="D18">
        <f t="shared" si="0"/>
        <v>2.3763960594247184E-3</v>
      </c>
      <c r="E18">
        <f t="shared" si="1"/>
        <v>3.4011973816621555</v>
      </c>
      <c r="F18">
        <f t="shared" si="2"/>
        <v>2.6450403821673874E-8</v>
      </c>
      <c r="I18">
        <f t="shared" ref="I18:I21" si="20">(1/$F$33)*LN(($F$32*$F$33*A18)+1)</f>
        <v>1.7394551717639182E-3</v>
      </c>
      <c r="K18">
        <f t="shared" si="3"/>
        <v>-6.3694088766080023E-4</v>
      </c>
      <c r="M18">
        <f t="shared" si="4"/>
        <v>4.0569369437412813E-7</v>
      </c>
      <c r="N18" s="1"/>
      <c r="O18">
        <v>30</v>
      </c>
      <c r="P18">
        <v>2.7</v>
      </c>
      <c r="Q18" s="5">
        <f t="shared" si="16"/>
        <v>0.37</v>
      </c>
      <c r="R18">
        <f t="shared" si="5"/>
        <v>2.6748805886278233E-3</v>
      </c>
      <c r="S18">
        <f t="shared" si="6"/>
        <v>3.4011973816621555</v>
      </c>
      <c r="T18">
        <f t="shared" si="7"/>
        <v>1.8454876908658451E-8</v>
      </c>
      <c r="W18">
        <f t="shared" si="17"/>
        <v>2.0646398796582287E-3</v>
      </c>
      <c r="Y18">
        <f t="shared" si="8"/>
        <v>-6.1024070896959458E-4</v>
      </c>
      <c r="AA18">
        <f t="shared" si="9"/>
        <v>3.7239372288371341E-7</v>
      </c>
      <c r="AD18" s="1"/>
      <c r="AE18">
        <v>30</v>
      </c>
      <c r="AF18">
        <v>2.7</v>
      </c>
      <c r="AG18" s="5">
        <f t="shared" si="18"/>
        <v>0.63</v>
      </c>
      <c r="AH18">
        <f t="shared" si="10"/>
        <v>2.3763960594247184E-3</v>
      </c>
      <c r="AI18">
        <f t="shared" si="11"/>
        <v>3.4011973816621555</v>
      </c>
      <c r="AJ18">
        <f t="shared" si="12"/>
        <v>2.6450403821673874E-8</v>
      </c>
      <c r="AM18">
        <f t="shared" si="19"/>
        <v>1.8670929799629906E-3</v>
      </c>
      <c r="AO18">
        <f t="shared" si="13"/>
        <v>-5.0930307946172779E-4</v>
      </c>
      <c r="AQ18">
        <f t="shared" si="14"/>
        <v>2.5938962674919902E-7</v>
      </c>
    </row>
    <row r="19" spans="1:43" x14ac:dyDescent="0.25">
      <c r="A19">
        <v>40</v>
      </c>
      <c r="B19">
        <v>2.7</v>
      </c>
      <c r="C19" s="5">
        <f t="shared" si="15"/>
        <v>0.6</v>
      </c>
      <c r="D19">
        <f t="shared" si="0"/>
        <v>2.4108365820250765E-3</v>
      </c>
      <c r="E19">
        <f t="shared" si="1"/>
        <v>3.6888794541139363</v>
      </c>
      <c r="F19">
        <f t="shared" si="2"/>
        <v>1.6434029447127245E-8</v>
      </c>
      <c r="I19">
        <f t="shared" si="20"/>
        <v>2.3165774131830952E-3</v>
      </c>
      <c r="K19">
        <f t="shared" si="3"/>
        <v>-9.4259168841981378E-5</v>
      </c>
      <c r="M19">
        <f t="shared" si="4"/>
        <v>8.8847909107811538E-9</v>
      </c>
      <c r="N19" s="1"/>
      <c r="O19">
        <v>40</v>
      </c>
      <c r="P19">
        <v>2.7</v>
      </c>
      <c r="Q19" s="5">
        <f t="shared" si="16"/>
        <v>0.3</v>
      </c>
      <c r="R19">
        <f t="shared" si="5"/>
        <v>2.7552418080286595E-3</v>
      </c>
      <c r="S19">
        <f t="shared" si="6"/>
        <v>3.6888794541139363</v>
      </c>
      <c r="T19">
        <f t="shared" si="7"/>
        <v>4.6746741370097324E-8</v>
      </c>
      <c r="W19">
        <f t="shared" si="17"/>
        <v>2.6699074198244187E-3</v>
      </c>
      <c r="Y19">
        <f t="shared" si="8"/>
        <v>-8.5334388204240733E-5</v>
      </c>
      <c r="AA19">
        <f t="shared" si="9"/>
        <v>7.2819578101920597E-9</v>
      </c>
      <c r="AD19" s="1"/>
      <c r="AE19">
        <v>40</v>
      </c>
      <c r="AF19">
        <v>2.7</v>
      </c>
      <c r="AG19" s="5">
        <f t="shared" si="18"/>
        <v>0.6</v>
      </c>
      <c r="AH19">
        <f t="shared" si="10"/>
        <v>2.4108365820250765E-3</v>
      </c>
      <c r="AI19">
        <f t="shared" si="11"/>
        <v>3.6888794541139363</v>
      </c>
      <c r="AJ19">
        <f t="shared" si="12"/>
        <v>1.6434029447127245E-8</v>
      </c>
      <c r="AM19">
        <f t="shared" si="19"/>
        <v>2.4209643863934362E-3</v>
      </c>
      <c r="AO19">
        <f t="shared" si="13"/>
        <v>1.0127804368359646E-5</v>
      </c>
      <c r="AQ19">
        <f t="shared" si="14"/>
        <v>1.0257242132376472E-10</v>
      </c>
    </row>
    <row r="20" spans="1:43" x14ac:dyDescent="0.25">
      <c r="A20">
        <v>50</v>
      </c>
      <c r="B20">
        <v>2.7</v>
      </c>
      <c r="C20" s="5">
        <f t="shared" si="15"/>
        <v>0.5</v>
      </c>
      <c r="D20">
        <f t="shared" si="0"/>
        <v>2.5256383240262708E-3</v>
      </c>
      <c r="E20">
        <f t="shared" si="1"/>
        <v>3.912023005428146</v>
      </c>
      <c r="F20">
        <f t="shared" si="2"/>
        <v>1.7938682176637416E-10</v>
      </c>
      <c r="I20">
        <f t="shared" si="20"/>
        <v>2.8923619993078435E-3</v>
      </c>
      <c r="K20">
        <f t="shared" si="3"/>
        <v>3.6672367528157264E-4</v>
      </c>
      <c r="M20">
        <f t="shared" si="4"/>
        <v>1.3448625401202432E-7</v>
      </c>
      <c r="N20" s="1"/>
      <c r="O20">
        <v>50</v>
      </c>
      <c r="P20">
        <v>2.7</v>
      </c>
      <c r="Q20" s="5">
        <f t="shared" si="16"/>
        <v>0.3</v>
      </c>
      <c r="R20">
        <f t="shared" si="5"/>
        <v>2.7552418080286595E-3</v>
      </c>
      <c r="S20">
        <f t="shared" si="6"/>
        <v>3.912023005428146</v>
      </c>
      <c r="T20">
        <f t="shared" si="7"/>
        <v>4.6746741370097324E-8</v>
      </c>
      <c r="W20">
        <f t="shared" si="17"/>
        <v>3.2414845710349717E-3</v>
      </c>
      <c r="Y20">
        <f t="shared" si="8"/>
        <v>4.8624276300631222E-4</v>
      </c>
      <c r="AA20">
        <f t="shared" si="9"/>
        <v>2.364320245760127E-7</v>
      </c>
      <c r="AD20" s="1"/>
      <c r="AE20">
        <v>50</v>
      </c>
      <c r="AF20">
        <v>2.7</v>
      </c>
      <c r="AG20" s="5">
        <f t="shared" si="18"/>
        <v>0.4</v>
      </c>
      <c r="AH20">
        <f t="shared" si="10"/>
        <v>2.6404400660274652E-3</v>
      </c>
      <c r="AI20">
        <f t="shared" si="11"/>
        <v>3.912023005428146</v>
      </c>
      <c r="AJ20">
        <f t="shared" si="12"/>
        <v>1.0283624129423066E-8</v>
      </c>
      <c r="AM20">
        <f t="shared" si="19"/>
        <v>2.9464912966669522E-3</v>
      </c>
      <c r="AO20">
        <f t="shared" si="13"/>
        <v>3.06051230639487E-4</v>
      </c>
      <c r="AQ20">
        <f t="shared" si="14"/>
        <v>9.3667355775944468E-8</v>
      </c>
    </row>
    <row r="21" spans="1:43" x14ac:dyDescent="0.25">
      <c r="A21">
        <v>60</v>
      </c>
      <c r="B21">
        <v>2.7</v>
      </c>
      <c r="C21" s="5">
        <f t="shared" si="15"/>
        <v>0.5</v>
      </c>
      <c r="D21">
        <f t="shared" si="0"/>
        <v>2.5256383240262708E-3</v>
      </c>
      <c r="E21">
        <f t="shared" si="1"/>
        <v>4.0943445622221004</v>
      </c>
      <c r="F21">
        <f t="shared" si="2"/>
        <v>1.7938682176637416E-10</v>
      </c>
      <c r="I21">
        <f t="shared" si="20"/>
        <v>3.466815116642979E-3</v>
      </c>
      <c r="K21">
        <f t="shared" si="3"/>
        <v>9.4117679261670811E-4</v>
      </c>
      <c r="M21">
        <f t="shared" si="4"/>
        <v>8.8581375496027403E-7</v>
      </c>
      <c r="N21" s="1"/>
      <c r="O21">
        <v>60</v>
      </c>
      <c r="P21">
        <v>2.7</v>
      </c>
      <c r="Q21" s="5">
        <f t="shared" si="16"/>
        <v>0.37</v>
      </c>
      <c r="R21">
        <f t="shared" si="5"/>
        <v>2.6748805886278233E-3</v>
      </c>
      <c r="S21">
        <f t="shared" si="6"/>
        <v>4.0943445622221004</v>
      </c>
      <c r="T21">
        <f t="shared" si="7"/>
        <v>1.8454876908658451E-8</v>
      </c>
      <c r="W21">
        <f t="shared" si="17"/>
        <v>3.7829249478779237E-3</v>
      </c>
      <c r="Y21">
        <f t="shared" si="8"/>
        <v>1.1080443592501005E-3</v>
      </c>
      <c r="AA21">
        <f t="shared" si="9"/>
        <v>1.2277623020659656E-6</v>
      </c>
      <c r="AD21" s="1"/>
      <c r="AE21">
        <v>60</v>
      </c>
      <c r="AF21">
        <v>2.7</v>
      </c>
      <c r="AG21" s="5">
        <f t="shared" si="18"/>
        <v>0.5</v>
      </c>
      <c r="AH21">
        <f t="shared" si="10"/>
        <v>2.5256383240262708E-3</v>
      </c>
      <c r="AI21">
        <f t="shared" si="11"/>
        <v>4.0943445622221004</v>
      </c>
      <c r="AJ21">
        <f t="shared" si="12"/>
        <v>1.7938682176637416E-10</v>
      </c>
      <c r="AM21">
        <f t="shared" si="19"/>
        <v>3.4464340924801524E-3</v>
      </c>
      <c r="AO21">
        <f t="shared" si="13"/>
        <v>9.2079576845388155E-4</v>
      </c>
      <c r="AQ21">
        <f t="shared" si="14"/>
        <v>8.4786484720257421E-7</v>
      </c>
    </row>
    <row r="22" spans="1:43" x14ac:dyDescent="0.25">
      <c r="C22" s="6"/>
      <c r="N22" s="1"/>
      <c r="Q22" s="6"/>
      <c r="AD22" s="1"/>
      <c r="AG22" s="6"/>
    </row>
    <row r="23" spans="1:43" x14ac:dyDescent="0.25">
      <c r="B23" s="6"/>
      <c r="C23" t="s">
        <v>12</v>
      </c>
      <c r="D23">
        <f>AVERAGE(D16:D21)</f>
        <v>2.539031860593077E-3</v>
      </c>
      <c r="F23">
        <f>AVERAGE(I16:I21)</f>
        <v>2.0262285844593691E-3</v>
      </c>
      <c r="N23" s="1"/>
      <c r="P23" s="6"/>
      <c r="Q23" t="s">
        <v>12</v>
      </c>
      <c r="R23">
        <f>AVERAGE(R16:R21)</f>
        <v>2.766721982228779E-3</v>
      </c>
      <c r="T23">
        <f>AVERAGE(W16:W21)</f>
        <v>2.3192861203231436E-3</v>
      </c>
      <c r="AD23" s="1"/>
      <c r="AF23" s="6"/>
      <c r="AG23" t="s">
        <v>12</v>
      </c>
      <c r="AH23">
        <f>AVERAGE(AH16:AH21)</f>
        <v>2.4816309895924799E-3</v>
      </c>
      <c r="AJ23">
        <f>AVERAGE(AM16:AM21)</f>
        <v>2.1039043663537075E-3</v>
      </c>
    </row>
    <row r="24" spans="1:43" x14ac:dyDescent="0.25">
      <c r="B24" s="6"/>
      <c r="N24" s="1"/>
      <c r="P24" s="6"/>
      <c r="AD24" s="1"/>
      <c r="AF24" s="6"/>
    </row>
    <row r="25" spans="1:43" x14ac:dyDescent="0.25">
      <c r="B25" s="6"/>
      <c r="N25" s="1"/>
      <c r="P25" s="6"/>
      <c r="AD25" s="1"/>
      <c r="AF25" s="6"/>
    </row>
    <row r="26" spans="1:43" x14ac:dyDescent="0.25">
      <c r="B26" s="7"/>
      <c r="N26" s="1"/>
      <c r="P26" s="7"/>
      <c r="AD26" s="1"/>
      <c r="AF26" s="7"/>
    </row>
    <row r="27" spans="1:43" x14ac:dyDescent="0.25">
      <c r="B27" s="8" t="s">
        <v>13</v>
      </c>
      <c r="C27" s="1">
        <f>AVERAGE(D16:D21)</f>
        <v>2.539031860593077E-3</v>
      </c>
      <c r="D27" s="8" t="s">
        <v>14</v>
      </c>
      <c r="E27">
        <f>AVERAGE(F16:F21)</f>
        <v>1.6712262068642381E-8</v>
      </c>
      <c r="G27" s="8" t="s">
        <v>15</v>
      </c>
      <c r="H27" s="1">
        <f>AVERAGE(I16:I21)</f>
        <v>2.0262285844593691E-3</v>
      </c>
      <c r="J27" s="8" t="s">
        <v>16</v>
      </c>
      <c r="K27" s="8" t="s">
        <v>17</v>
      </c>
      <c r="N27" s="1"/>
      <c r="P27" s="8" t="s">
        <v>13</v>
      </c>
      <c r="Q27" s="1">
        <f>AVERAGE(R16:R21)</f>
        <v>2.766721982228779E-3</v>
      </c>
      <c r="R27" s="8" t="s">
        <v>14</v>
      </c>
      <c r="S27">
        <f>AVERAGE(T16:T21)</f>
        <v>5.8256785607514778E-8</v>
      </c>
      <c r="U27" s="8" t="s">
        <v>15</v>
      </c>
      <c r="V27" s="1">
        <f>AVERAGE(W16:W21)</f>
        <v>2.3192861203231436E-3</v>
      </c>
      <c r="X27" s="8" t="s">
        <v>16</v>
      </c>
      <c r="Y27" s="8" t="s">
        <v>17</v>
      </c>
      <c r="AD27" s="1"/>
      <c r="AF27" s="8" t="s">
        <v>13</v>
      </c>
      <c r="AG27" s="1">
        <f>AVERAGE(AH16:AH21)</f>
        <v>2.4816309895924799E-3</v>
      </c>
      <c r="AH27" s="8" t="s">
        <v>14</v>
      </c>
      <c r="AI27">
        <f>AVERAGE(AJ16:AJ21)</f>
        <v>1.1660143414814031E-8</v>
      </c>
      <c r="AK27" s="8" t="s">
        <v>15</v>
      </c>
      <c r="AL27" s="1">
        <f>AVERAGE(AM16:AM21)</f>
        <v>2.1039043663537075E-3</v>
      </c>
      <c r="AN27" s="8" t="s">
        <v>16</v>
      </c>
      <c r="AO27" s="8" t="s">
        <v>17</v>
      </c>
    </row>
    <row r="28" spans="1:43" x14ac:dyDescent="0.25">
      <c r="C28" t="s">
        <v>18</v>
      </c>
      <c r="E28" t="s">
        <v>19</v>
      </c>
      <c r="H28" t="s">
        <v>20</v>
      </c>
      <c r="J28">
        <f>SUM(M16:M21)</f>
        <v>8.3502300401955204E-6</v>
      </c>
      <c r="K28">
        <f>SUM(H27-C27)^2</f>
        <v>2.6296720001346395E-7</v>
      </c>
      <c r="N28" s="1"/>
      <c r="Q28" t="s">
        <v>18</v>
      </c>
      <c r="S28" t="s">
        <v>19</v>
      </c>
      <c r="V28" t="s">
        <v>20</v>
      </c>
      <c r="X28">
        <f>SUM(AA16:AA21)</f>
        <v>8.4993950127536039E-6</v>
      </c>
      <c r="Y28">
        <f>SUM(V27-Q27)^2</f>
        <v>2.0019885051923878E-7</v>
      </c>
      <c r="AD28" s="1"/>
      <c r="AG28" t="s">
        <v>18</v>
      </c>
      <c r="AI28" t="s">
        <v>19</v>
      </c>
      <c r="AL28" t="s">
        <v>20</v>
      </c>
      <c r="AN28">
        <f>SUM(AQ16:AQ21)</f>
        <v>5.9537248558849431E-6</v>
      </c>
      <c r="AO28">
        <f>SUM(AL27-AG27)^2</f>
        <v>1.4267740190336546E-7</v>
      </c>
    </row>
    <row r="29" spans="1:43" x14ac:dyDescent="0.25">
      <c r="N29" s="1"/>
      <c r="AD29" s="1"/>
    </row>
    <row r="30" spans="1:43" x14ac:dyDescent="0.25">
      <c r="N30" s="1"/>
      <c r="AD30" s="1"/>
    </row>
    <row r="31" spans="1:43" x14ac:dyDescent="0.25">
      <c r="N31" s="1"/>
      <c r="AD31" s="1"/>
    </row>
    <row r="32" spans="1:43" x14ac:dyDescent="0.25">
      <c r="A32" t="s">
        <v>21</v>
      </c>
      <c r="B32">
        <v>4555.68</v>
      </c>
      <c r="E32" t="s">
        <v>22</v>
      </c>
      <c r="F32">
        <v>5.8185311527836919E-5</v>
      </c>
      <c r="N32" s="1"/>
      <c r="O32" t="s">
        <v>21</v>
      </c>
      <c r="P32">
        <v>6690</v>
      </c>
      <c r="S32" t="s">
        <v>22</v>
      </c>
      <c r="T32">
        <v>97.356535509584958</v>
      </c>
      <c r="AD32" s="1"/>
      <c r="AE32" t="s">
        <v>21</v>
      </c>
      <c r="AF32">
        <v>6690</v>
      </c>
      <c r="AI32" t="s">
        <v>22</v>
      </c>
      <c r="AJ32">
        <v>97.35650875806104</v>
      </c>
    </row>
    <row r="33" spans="1:36" x14ac:dyDescent="0.25">
      <c r="A33" t="s">
        <v>23</v>
      </c>
      <c r="B33">
        <v>5.23</v>
      </c>
      <c r="E33" t="s">
        <v>24</v>
      </c>
      <c r="F33">
        <v>4.0254660824155417</v>
      </c>
      <c r="N33" s="1"/>
      <c r="O33" t="s">
        <v>23</v>
      </c>
      <c r="P33">
        <v>0.17399999999999999</v>
      </c>
      <c r="S33" t="s">
        <v>24</v>
      </c>
      <c r="T33">
        <v>7.6225779653767229E-5</v>
      </c>
      <c r="AD33" s="1"/>
      <c r="AE33" t="s">
        <v>23</v>
      </c>
      <c r="AF33">
        <v>0.17399999999999999</v>
      </c>
      <c r="AI33" t="s">
        <v>24</v>
      </c>
      <c r="AJ33">
        <v>6.8251795845600109E-5</v>
      </c>
    </row>
    <row r="34" spans="1:36" x14ac:dyDescent="0.25">
      <c r="E34" t="s">
        <v>25</v>
      </c>
      <c r="F34" s="9">
        <f>1-(K28/J28)</f>
        <v>0.968507789755777</v>
      </c>
      <c r="N34" s="1"/>
      <c r="S34" t="s">
        <v>25</v>
      </c>
      <c r="T34" s="9">
        <f>1-(Y28/X28)</f>
        <v>0.97644551756697573</v>
      </c>
      <c r="AD34" s="1"/>
      <c r="AI34" t="s">
        <v>25</v>
      </c>
      <c r="AJ34" s="9">
        <f>1-(AO28/AN28)</f>
        <v>0.97603560705995063</v>
      </c>
    </row>
    <row r="35" spans="1:36" x14ac:dyDescent="0.25">
      <c r="N35" s="1"/>
      <c r="AD35" s="1"/>
    </row>
    <row r="36" spans="1:36" x14ac:dyDescent="0.25">
      <c r="N36" s="1"/>
      <c r="AD36" s="1"/>
    </row>
    <row r="37" spans="1:36" x14ac:dyDescent="0.25">
      <c r="N37" s="1"/>
      <c r="AD37" s="1"/>
    </row>
    <row r="38" spans="1:36" x14ac:dyDescent="0.25">
      <c r="A38" t="s">
        <v>16</v>
      </c>
      <c r="B38" t="s">
        <v>26</v>
      </c>
      <c r="N38" s="1"/>
      <c r="AD38" s="1"/>
    </row>
    <row r="39" spans="1:36" x14ac:dyDescent="0.25">
      <c r="A39" t="s">
        <v>17</v>
      </c>
      <c r="B39" t="s">
        <v>27</v>
      </c>
      <c r="N39" s="1"/>
      <c r="AD39" s="1"/>
    </row>
    <row r="40" spans="1:36" x14ac:dyDescent="0.25">
      <c r="N40" s="1"/>
      <c r="AD40" s="1"/>
    </row>
    <row r="41" spans="1:36" x14ac:dyDescent="0.25">
      <c r="N41" s="1"/>
      <c r="AD41" s="1"/>
    </row>
    <row r="42" spans="1:36" x14ac:dyDescent="0.25">
      <c r="N42" s="1"/>
      <c r="AD42" s="1"/>
    </row>
    <row r="43" spans="1:36" x14ac:dyDescent="0.25">
      <c r="N43" s="1"/>
      <c r="AD43" s="1"/>
    </row>
    <row r="44" spans="1:36" x14ac:dyDescent="0.25">
      <c r="N44" s="1"/>
      <c r="AD44" s="1"/>
    </row>
    <row r="45" spans="1:36" x14ac:dyDescent="0.25">
      <c r="N45" s="1"/>
      <c r="AD45" s="1"/>
    </row>
    <row r="46" spans="1:36" x14ac:dyDescent="0.25">
      <c r="N46" s="1"/>
      <c r="AD46" s="1"/>
    </row>
    <row r="47" spans="1:36" x14ac:dyDescent="0.25">
      <c r="N47" s="1"/>
      <c r="AD47" s="1"/>
    </row>
    <row r="48" spans="1:36" x14ac:dyDescent="0.25">
      <c r="N48" s="1"/>
      <c r="AD48" s="1"/>
    </row>
    <row r="49" spans="1:43" x14ac:dyDescent="0.25">
      <c r="N49" s="1"/>
      <c r="AD49" s="1"/>
    </row>
    <row r="50" spans="1:43" x14ac:dyDescent="0.25">
      <c r="N50" s="1"/>
      <c r="AD50" s="1"/>
    </row>
    <row r="51" spans="1:43" x14ac:dyDescent="0.25">
      <c r="N51" s="1"/>
      <c r="AD51" s="1"/>
    </row>
    <row r="52" spans="1:43" x14ac:dyDescent="0.25">
      <c r="N52" s="1"/>
      <c r="AD52" s="1"/>
    </row>
    <row r="53" spans="1:43" x14ac:dyDescent="0.25">
      <c r="N53" s="1"/>
      <c r="AD53" s="1"/>
    </row>
    <row r="54" spans="1:43" x14ac:dyDescent="0.25">
      <c r="N54" s="1"/>
      <c r="AD54" s="1"/>
    </row>
    <row r="55" spans="1:43" x14ac:dyDescent="0.25">
      <c r="N55" s="1"/>
      <c r="AD55" s="1"/>
    </row>
    <row r="56" spans="1:43" x14ac:dyDescent="0.25">
      <c r="N56" s="1"/>
      <c r="AD56" s="1"/>
    </row>
    <row r="57" spans="1:43" x14ac:dyDescent="0.25">
      <c r="N57" s="1"/>
      <c r="AD57" s="1"/>
    </row>
    <row r="58" spans="1:43" x14ac:dyDescent="0.25">
      <c r="A58" s="11" t="s">
        <v>31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0"/>
      <c r="M58" s="11" t="s">
        <v>32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0"/>
      <c r="AD58" s="1"/>
      <c r="AE58" s="11" t="s">
        <v>33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x14ac:dyDescent="0.25">
      <c r="A59" s="11" t="s">
        <v>37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N59" s="1"/>
      <c r="O59" s="11" t="s">
        <v>37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AD59" s="1"/>
      <c r="AE59" s="11" t="s">
        <v>37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3" x14ac:dyDescent="0.25">
      <c r="B60" s="4" t="s">
        <v>1</v>
      </c>
      <c r="C60" s="4"/>
      <c r="D60" s="4"/>
      <c r="E60" s="4" t="s">
        <v>2</v>
      </c>
      <c r="I60" s="2" t="s">
        <v>3</v>
      </c>
      <c r="M60" s="2" t="s">
        <v>2</v>
      </c>
      <c r="N60" s="1"/>
      <c r="P60" s="4" t="s">
        <v>1</v>
      </c>
      <c r="Q60" s="4"/>
      <c r="R60" s="4"/>
      <c r="S60" s="4" t="s">
        <v>2</v>
      </c>
      <c r="W60" s="2" t="s">
        <v>3</v>
      </c>
      <c r="AA60" s="2" t="s">
        <v>2</v>
      </c>
      <c r="AB60" s="2"/>
      <c r="AD60" s="1"/>
      <c r="AF60" s="4" t="s">
        <v>1</v>
      </c>
      <c r="AG60" s="4"/>
      <c r="AH60" s="4"/>
      <c r="AI60" s="4" t="s">
        <v>2</v>
      </c>
      <c r="AM60" s="2" t="s">
        <v>3</v>
      </c>
      <c r="AQ60" s="2" t="s">
        <v>2</v>
      </c>
    </row>
    <row r="61" spans="1:43" ht="18" x14ac:dyDescent="0.35">
      <c r="A61" t="s">
        <v>4</v>
      </c>
      <c r="B61" t="s">
        <v>5</v>
      </c>
      <c r="C61" t="s">
        <v>6</v>
      </c>
      <c r="D61" t="s">
        <v>7</v>
      </c>
      <c r="E61" t="s">
        <v>8</v>
      </c>
      <c r="I61" t="s">
        <v>7</v>
      </c>
      <c r="K61" t="s">
        <v>9</v>
      </c>
      <c r="M61" t="s">
        <v>10</v>
      </c>
      <c r="N61" s="1"/>
      <c r="O61" t="s">
        <v>4</v>
      </c>
      <c r="P61" t="s">
        <v>5</v>
      </c>
      <c r="Q61" t="s">
        <v>6</v>
      </c>
      <c r="R61" t="s">
        <v>7</v>
      </c>
      <c r="S61" t="s">
        <v>8</v>
      </c>
      <c r="W61" t="s">
        <v>7</v>
      </c>
      <c r="Y61" t="s">
        <v>9</v>
      </c>
      <c r="AA61" t="s">
        <v>10</v>
      </c>
      <c r="AD61" s="1"/>
      <c r="AE61" t="s">
        <v>4</v>
      </c>
      <c r="AF61" t="s">
        <v>5</v>
      </c>
      <c r="AG61" t="s">
        <v>6</v>
      </c>
      <c r="AH61" t="s">
        <v>7</v>
      </c>
      <c r="AI61" t="s">
        <v>8</v>
      </c>
      <c r="AM61" t="s">
        <v>7</v>
      </c>
      <c r="AO61" t="s">
        <v>9</v>
      </c>
      <c r="AQ61" t="s">
        <v>10</v>
      </c>
    </row>
    <row r="62" spans="1:43" x14ac:dyDescent="0.25">
      <c r="A62">
        <v>10</v>
      </c>
      <c r="B62">
        <v>2.7</v>
      </c>
      <c r="C62" s="5">
        <f>E5</f>
        <v>0.53</v>
      </c>
      <c r="D62">
        <f t="shared" ref="D62:D67" si="21">((((B62-C62)/$B$32))*$B$33)</f>
        <v>2.4911978014259123E-3</v>
      </c>
      <c r="E62">
        <f t="shared" ref="E62:E67" si="22">LN(A62)</f>
        <v>2.3025850929940459</v>
      </c>
      <c r="F62">
        <f t="shared" ref="F62:F67" si="23">(D62-$C$27)^2</f>
        <v>2.288097216407816E-9</v>
      </c>
      <c r="G62" t="s">
        <v>11</v>
      </c>
      <c r="I62">
        <f>(1/$F$79)*LN(($F$78*$F$79*A62)+1)</f>
        <v>5.8807526053422676E-4</v>
      </c>
      <c r="K62">
        <f t="shared" ref="K62:K67" si="24">I62-D62</f>
        <v>-1.9031225408916855E-3</v>
      </c>
      <c r="M62">
        <f t="shared" ref="M62:M67" si="25">(K62)^2</f>
        <v>3.6218754056500254E-6</v>
      </c>
      <c r="N62" s="1"/>
      <c r="O62">
        <v>10</v>
      </c>
      <c r="P62">
        <v>2.7</v>
      </c>
      <c r="Q62" s="5">
        <f>F5</f>
        <v>0.37</v>
      </c>
      <c r="R62">
        <f t="shared" ref="R62:R67" si="26">((((P62-Q62)/$B$32))*$B$33)</f>
        <v>2.6748805886278233E-3</v>
      </c>
      <c r="S62">
        <f t="shared" ref="S62:S67" si="27">LN(O62)</f>
        <v>2.3025850929940459</v>
      </c>
      <c r="T62">
        <f t="shared" ref="T62:T67" si="28">(R62-$C$27)^2</f>
        <v>1.8454876908658451E-8</v>
      </c>
      <c r="U62" t="s">
        <v>11</v>
      </c>
      <c r="W62">
        <f>(1/$T$79)*LN(($T$78*$T$79*O62)+1)</f>
        <v>6.2625045988795624E-4</v>
      </c>
      <c r="Y62">
        <f t="shared" ref="Y62:Y67" si="29">W62-R62</f>
        <v>-2.0486301287398669E-3</v>
      </c>
      <c r="AA62">
        <f t="shared" ref="AA62:AA67" si="30">(Y62)^2</f>
        <v>4.1968854043807239E-6</v>
      </c>
      <c r="AD62" s="1"/>
      <c r="AE62">
        <v>10</v>
      </c>
      <c r="AF62">
        <v>2.7</v>
      </c>
      <c r="AG62" s="5">
        <f>G5</f>
        <v>0.5</v>
      </c>
      <c r="AH62">
        <f t="shared" ref="AH62:AH67" si="31">((((AF62-AG62)/$B$32))*$B$33)</f>
        <v>2.5256383240262708E-3</v>
      </c>
      <c r="AI62">
        <f t="shared" ref="AI62:AI67" si="32">LN(AE62)</f>
        <v>2.3025850929940459</v>
      </c>
      <c r="AJ62">
        <f t="shared" ref="AJ62:AJ67" si="33">(AH62-$C$27)^2</f>
        <v>1.7938682176637416E-10</v>
      </c>
      <c r="AK62" t="s">
        <v>11</v>
      </c>
      <c r="AM62">
        <f>(1/$AJ$79)*LN(($AJ$78*$AJ$79*AE62)+1)</f>
        <v>5.7987825679040375E-4</v>
      </c>
      <c r="AO62">
        <f t="shared" ref="AO62:AO67" si="34">AM62-AH62</f>
        <v>-1.945760067235867E-3</v>
      </c>
      <c r="AQ62">
        <f t="shared" ref="AQ62:AQ67" si="35">(AO62)^2</f>
        <v>3.7859822392497255E-6</v>
      </c>
    </row>
    <row r="63" spans="1:43" x14ac:dyDescent="0.25">
      <c r="A63">
        <v>20</v>
      </c>
      <c r="B63">
        <v>2.7</v>
      </c>
      <c r="C63" s="5">
        <f t="shared" ref="C63:C67" si="36">E6</f>
        <v>0.5</v>
      </c>
      <c r="D63">
        <f t="shared" si="21"/>
        <v>2.5256383240262708E-3</v>
      </c>
      <c r="E63">
        <f t="shared" si="22"/>
        <v>2.9957322735539909</v>
      </c>
      <c r="F63">
        <f t="shared" si="23"/>
        <v>1.7938682176637416E-10</v>
      </c>
      <c r="I63">
        <f t="shared" ref="I63:I67" si="37">(1/$F$79)*LN(($F$78*$F$79*A63)+1)</f>
        <v>1.1747639527197374E-3</v>
      </c>
      <c r="K63">
        <f t="shared" si="24"/>
        <v>-1.3508743713065334E-3</v>
      </c>
      <c r="M63">
        <f t="shared" si="25"/>
        <v>1.8248615670528219E-6</v>
      </c>
      <c r="N63" s="1"/>
      <c r="O63">
        <v>20</v>
      </c>
      <c r="P63">
        <v>2.7</v>
      </c>
      <c r="Q63" s="5">
        <f t="shared" ref="Q63:Q67" si="38">F6</f>
        <v>0.3</v>
      </c>
      <c r="R63">
        <f t="shared" si="26"/>
        <v>2.7552418080286595E-3</v>
      </c>
      <c r="S63">
        <f t="shared" si="27"/>
        <v>2.9957322735539909</v>
      </c>
      <c r="T63">
        <f t="shared" si="28"/>
        <v>4.6746741370097324E-8</v>
      </c>
      <c r="W63">
        <f t="shared" ref="W63:W67" si="39">(1/$T$79)*LN(($T$78*$T$79*O63)+1)</f>
        <v>1.2509287293021453E-3</v>
      </c>
      <c r="Y63">
        <f t="shared" si="29"/>
        <v>-1.5043130787265142E-3</v>
      </c>
      <c r="AA63">
        <f t="shared" si="30"/>
        <v>2.2629578388276439E-6</v>
      </c>
      <c r="AD63" s="1"/>
      <c r="AE63">
        <v>20</v>
      </c>
      <c r="AF63">
        <v>2.7</v>
      </c>
      <c r="AG63" s="5">
        <f t="shared" ref="AG63:AG67" si="40">G6</f>
        <v>0.6</v>
      </c>
      <c r="AH63">
        <f t="shared" si="31"/>
        <v>2.4108365820250765E-3</v>
      </c>
      <c r="AI63">
        <f t="shared" si="32"/>
        <v>2.9957322735539909</v>
      </c>
      <c r="AJ63">
        <f t="shared" si="33"/>
        <v>1.6434029447127245E-8</v>
      </c>
      <c r="AM63">
        <f t="shared" ref="AM63:AM67" si="41">(1/$AJ$79)*LN(($AJ$78*$AJ$79*AE63)+1)</f>
        <v>1.1584082854787234E-3</v>
      </c>
      <c r="AO63">
        <f t="shared" si="34"/>
        <v>-1.2524282965463531E-3</v>
      </c>
      <c r="AQ63">
        <f t="shared" si="35"/>
        <v>1.5685766379899998E-6</v>
      </c>
    </row>
    <row r="64" spans="1:43" x14ac:dyDescent="0.25">
      <c r="A64">
        <v>30</v>
      </c>
      <c r="B64">
        <v>2.7</v>
      </c>
      <c r="C64" s="5">
        <f t="shared" si="36"/>
        <v>0.5</v>
      </c>
      <c r="D64">
        <f t="shared" si="21"/>
        <v>2.5256383240262708E-3</v>
      </c>
      <c r="E64">
        <f t="shared" si="22"/>
        <v>3.4011973816621555</v>
      </c>
      <c r="F64">
        <f t="shared" si="23"/>
        <v>1.7938682176637416E-10</v>
      </c>
      <c r="I64">
        <f t="shared" si="37"/>
        <v>1.760072599702147E-3</v>
      </c>
      <c r="K64">
        <f t="shared" si="24"/>
        <v>-7.6556572432412385E-4</v>
      </c>
      <c r="M64">
        <f t="shared" si="25"/>
        <v>5.8609087825992036E-7</v>
      </c>
      <c r="N64" s="1"/>
      <c r="O64">
        <v>30</v>
      </c>
      <c r="P64">
        <v>2.7</v>
      </c>
      <c r="Q64" s="5">
        <f t="shared" si="38"/>
        <v>0.33</v>
      </c>
      <c r="R64">
        <f t="shared" si="26"/>
        <v>2.7208012854283005E-3</v>
      </c>
      <c r="S64">
        <f t="shared" si="27"/>
        <v>3.4011973816621555</v>
      </c>
      <c r="T64">
        <f t="shared" si="28"/>
        <v>3.3040123804927951E-8</v>
      </c>
      <c r="W64">
        <f t="shared" si="39"/>
        <v>1.8740426823903888E-3</v>
      </c>
      <c r="Y64">
        <f t="shared" si="29"/>
        <v>-8.4675860303791168E-4</v>
      </c>
      <c r="AA64">
        <f t="shared" si="30"/>
        <v>7.1700013181871571E-7</v>
      </c>
      <c r="AD64" s="1"/>
      <c r="AE64">
        <v>30</v>
      </c>
      <c r="AF64">
        <v>2.7</v>
      </c>
      <c r="AG64" s="5">
        <f t="shared" si="40"/>
        <v>0.63</v>
      </c>
      <c r="AH64">
        <f t="shared" si="31"/>
        <v>2.3763960594247184E-3</v>
      </c>
      <c r="AI64">
        <f t="shared" si="32"/>
        <v>3.4011973816621555</v>
      </c>
      <c r="AJ64">
        <f t="shared" si="33"/>
        <v>2.6450403821673874E-8</v>
      </c>
      <c r="AM64">
        <f t="shared" si="41"/>
        <v>1.7355963408379582E-3</v>
      </c>
      <c r="AO64">
        <f t="shared" si="34"/>
        <v>-6.4079971858676025E-4</v>
      </c>
      <c r="AQ64">
        <f t="shared" si="35"/>
        <v>4.1062427934087112E-7</v>
      </c>
    </row>
    <row r="65" spans="1:43" x14ac:dyDescent="0.25">
      <c r="A65">
        <v>40</v>
      </c>
      <c r="B65">
        <v>2.7</v>
      </c>
      <c r="C65" s="5">
        <f t="shared" si="36"/>
        <v>0.5</v>
      </c>
      <c r="D65">
        <f t="shared" si="21"/>
        <v>2.5256383240262708E-3</v>
      </c>
      <c r="E65">
        <f t="shared" si="22"/>
        <v>3.6888794541139363</v>
      </c>
      <c r="F65">
        <f t="shared" si="23"/>
        <v>1.7938682176637416E-10</v>
      </c>
      <c r="I65">
        <f t="shared" si="37"/>
        <v>2.3440076787026223E-3</v>
      </c>
      <c r="K65">
        <f t="shared" si="24"/>
        <v>-1.8163064532364858E-4</v>
      </c>
      <c r="M65">
        <f t="shared" si="25"/>
        <v>3.298969132068503E-8</v>
      </c>
      <c r="N65" s="1"/>
      <c r="O65">
        <v>40</v>
      </c>
      <c r="P65">
        <v>2.7</v>
      </c>
      <c r="Q65" s="5">
        <f t="shared" si="38"/>
        <v>0.4</v>
      </c>
      <c r="R65">
        <f t="shared" si="26"/>
        <v>2.6404400660274652E-3</v>
      </c>
      <c r="S65">
        <f t="shared" si="27"/>
        <v>3.6888794541139363</v>
      </c>
      <c r="T65">
        <f t="shared" si="28"/>
        <v>1.0283624129423066E-8</v>
      </c>
      <c r="W65">
        <f t="shared" si="39"/>
        <v>2.4956001342929498E-3</v>
      </c>
      <c r="Y65">
        <f t="shared" si="29"/>
        <v>-1.448399317345154E-4</v>
      </c>
      <c r="AA65">
        <f t="shared" si="30"/>
        <v>2.0978605824859082E-8</v>
      </c>
      <c r="AD65" s="1"/>
      <c r="AE65">
        <v>40</v>
      </c>
      <c r="AF65">
        <v>2.7</v>
      </c>
      <c r="AG65" s="5">
        <f t="shared" si="40"/>
        <v>0.6</v>
      </c>
      <c r="AH65">
        <f t="shared" si="31"/>
        <v>2.4108365820250765E-3</v>
      </c>
      <c r="AI65">
        <f t="shared" si="32"/>
        <v>3.6888794541139363</v>
      </c>
      <c r="AJ65">
        <f t="shared" si="33"/>
        <v>1.6434029447127245E-8</v>
      </c>
      <c r="AM65">
        <f t="shared" si="41"/>
        <v>2.3114486342153775E-3</v>
      </c>
      <c r="AO65">
        <f t="shared" si="34"/>
        <v>-9.9387947809699041E-5</v>
      </c>
      <c r="AQ65">
        <f t="shared" si="35"/>
        <v>9.8779641698234596E-9</v>
      </c>
    </row>
    <row r="66" spans="1:43" x14ac:dyDescent="0.25">
      <c r="A66">
        <v>50</v>
      </c>
      <c r="B66">
        <v>2.7</v>
      </c>
      <c r="C66" s="5">
        <f t="shared" si="36"/>
        <v>0.5</v>
      </c>
      <c r="D66">
        <f t="shared" si="21"/>
        <v>2.5256383240262708E-3</v>
      </c>
      <c r="E66">
        <f t="shared" si="22"/>
        <v>3.912023005428146</v>
      </c>
      <c r="F66">
        <f t="shared" si="23"/>
        <v>1.7938682176637416E-10</v>
      </c>
      <c r="I66">
        <f t="shared" si="37"/>
        <v>2.9265756214479099E-3</v>
      </c>
      <c r="K66">
        <f t="shared" si="24"/>
        <v>4.0093729742163905E-4</v>
      </c>
      <c r="M66">
        <f t="shared" si="25"/>
        <v>1.6075071646376786E-7</v>
      </c>
      <c r="N66" s="1"/>
      <c r="O66">
        <v>50</v>
      </c>
      <c r="P66">
        <v>2.7</v>
      </c>
      <c r="Q66" s="5">
        <f t="shared" si="38"/>
        <v>0.4</v>
      </c>
      <c r="R66">
        <f t="shared" si="26"/>
        <v>2.6404400660274652E-3</v>
      </c>
      <c r="S66">
        <f t="shared" si="27"/>
        <v>3.912023005428146</v>
      </c>
      <c r="T66">
        <f t="shared" si="28"/>
        <v>1.0283624129423066E-8</v>
      </c>
      <c r="W66">
        <f>(1/$T$79)*LN(($T$78*$T$79*O66)+1)</f>
        <v>3.1156088417308701E-3</v>
      </c>
      <c r="Y66">
        <f t="shared" si="29"/>
        <v>4.7516877570340493E-4</v>
      </c>
      <c r="AA66">
        <f t="shared" si="30"/>
        <v>2.2578536540347274E-7</v>
      </c>
      <c r="AD66" s="1"/>
      <c r="AE66">
        <v>50</v>
      </c>
      <c r="AF66">
        <v>2.7</v>
      </c>
      <c r="AG66" s="5">
        <f t="shared" si="40"/>
        <v>0.4</v>
      </c>
      <c r="AH66">
        <f t="shared" si="31"/>
        <v>2.6404400660274652E-3</v>
      </c>
      <c r="AI66">
        <f t="shared" si="32"/>
        <v>3.912023005428146</v>
      </c>
      <c r="AJ66">
        <f t="shared" si="33"/>
        <v>1.0283624129423066E-8</v>
      </c>
      <c r="AM66">
        <f t="shared" si="41"/>
        <v>2.8859713339340221E-3</v>
      </c>
      <c r="AO66">
        <f t="shared" si="34"/>
        <v>2.4553126790655697E-4</v>
      </c>
      <c r="AQ66">
        <f t="shared" si="35"/>
        <v>6.0285603519801452E-8</v>
      </c>
    </row>
    <row r="67" spans="1:43" x14ac:dyDescent="0.25">
      <c r="A67">
        <v>60</v>
      </c>
      <c r="B67">
        <v>2.7</v>
      </c>
      <c r="C67" s="5">
        <f t="shared" si="36"/>
        <v>0.47</v>
      </c>
      <c r="D67">
        <f t="shared" si="21"/>
        <v>2.5600788466266294E-3</v>
      </c>
      <c r="E67">
        <f t="shared" si="22"/>
        <v>4.0943445622221004</v>
      </c>
      <c r="F67">
        <f t="shared" si="23"/>
        <v>4.4297562109654881E-10</v>
      </c>
      <c r="I67">
        <f t="shared" si="37"/>
        <v>3.5077828145956128E-3</v>
      </c>
      <c r="K67">
        <f t="shared" si="24"/>
        <v>9.4770396796898344E-4</v>
      </c>
      <c r="M67">
        <f t="shared" si="25"/>
        <v>8.98142810904156E-7</v>
      </c>
      <c r="N67" s="1"/>
      <c r="O67">
        <v>60</v>
      </c>
      <c r="P67">
        <v>2.7</v>
      </c>
      <c r="Q67" s="5">
        <f t="shared" si="38"/>
        <v>0.3</v>
      </c>
      <c r="R67">
        <f t="shared" si="26"/>
        <v>2.7552418080286595E-3</v>
      </c>
      <c r="S67">
        <f t="shared" si="27"/>
        <v>4.0943445622221004</v>
      </c>
      <c r="T67">
        <f t="shared" si="28"/>
        <v>4.6746741370097324E-8</v>
      </c>
      <c r="W67">
        <f t="shared" si="39"/>
        <v>3.7340765035864545E-3</v>
      </c>
      <c r="Y67">
        <f t="shared" si="29"/>
        <v>9.78834695557795E-4</v>
      </c>
      <c r="AA67">
        <f t="shared" si="30"/>
        <v>9.5811736122772117E-7</v>
      </c>
      <c r="AD67" s="1"/>
      <c r="AE67">
        <v>60</v>
      </c>
      <c r="AF67">
        <v>2.7</v>
      </c>
      <c r="AG67" s="5">
        <f t="shared" si="40"/>
        <v>0.5</v>
      </c>
      <c r="AH67">
        <f t="shared" si="31"/>
        <v>2.5256383240262708E-3</v>
      </c>
      <c r="AI67">
        <f t="shared" si="32"/>
        <v>4.0943445622221004</v>
      </c>
      <c r="AJ67">
        <f t="shared" si="33"/>
        <v>1.7938682176637416E-10</v>
      </c>
      <c r="AM67">
        <f t="shared" si="41"/>
        <v>3.459170565688713E-3</v>
      </c>
      <c r="AO67">
        <f t="shared" si="34"/>
        <v>9.3353224166244217E-4</v>
      </c>
      <c r="AQ67">
        <f t="shared" si="35"/>
        <v>8.7148244622330435E-7</v>
      </c>
    </row>
    <row r="68" spans="1:43" x14ac:dyDescent="0.25">
      <c r="C68" s="6"/>
      <c r="N68" s="1"/>
      <c r="Q68" s="6"/>
      <c r="AD68" s="1"/>
      <c r="AG68" s="6"/>
    </row>
    <row r="69" spans="1:43" x14ac:dyDescent="0.25">
      <c r="B69" s="6"/>
      <c r="C69" t="s">
        <v>12</v>
      </c>
      <c r="D69">
        <f>AVERAGE(D62:D67)</f>
        <v>2.5256383240262713E-3</v>
      </c>
      <c r="F69">
        <f>AVERAGE(I62:I67)</f>
        <v>2.0502129879503761E-3</v>
      </c>
      <c r="N69" s="1"/>
      <c r="P69" s="6"/>
      <c r="Q69" t="s">
        <v>12</v>
      </c>
      <c r="R69">
        <f>AVERAGE(R62:R67)</f>
        <v>2.6978409370280623E-3</v>
      </c>
      <c r="T69">
        <f>AVERAGE(W62:W67)</f>
        <v>2.1827512251984607E-3</v>
      </c>
      <c r="AD69" s="1"/>
      <c r="AF69" s="6"/>
      <c r="AG69" t="s">
        <v>12</v>
      </c>
      <c r="AH69">
        <f>AVERAGE(AH62:AH67)</f>
        <v>2.4816309895924799E-3</v>
      </c>
      <c r="AJ69">
        <f>AVERAGE(AM62:AM67)</f>
        <v>2.0217455694908661E-3</v>
      </c>
    </row>
    <row r="70" spans="1:43" x14ac:dyDescent="0.25">
      <c r="B70" s="6"/>
      <c r="N70" s="1"/>
      <c r="P70" s="6"/>
      <c r="AD70" s="1"/>
      <c r="AF70" s="6"/>
    </row>
    <row r="71" spans="1:43" x14ac:dyDescent="0.25">
      <c r="B71" s="6"/>
      <c r="N71" s="1"/>
      <c r="P71" s="6"/>
      <c r="AD71" s="1"/>
      <c r="AF71" s="6"/>
    </row>
    <row r="72" spans="1:43" x14ac:dyDescent="0.25">
      <c r="B72" s="7"/>
      <c r="N72" s="1"/>
      <c r="P72" s="7"/>
      <c r="AD72" s="1"/>
      <c r="AF72" s="7"/>
    </row>
    <row r="73" spans="1:43" x14ac:dyDescent="0.25">
      <c r="B73" s="8" t="s">
        <v>13</v>
      </c>
      <c r="C73" s="1">
        <f>AVERAGE(D62:D67)</f>
        <v>2.5256383240262713E-3</v>
      </c>
      <c r="D73" s="8" t="s">
        <v>14</v>
      </c>
      <c r="E73">
        <f>AVERAGE(F62:F67)</f>
        <v>5.7477002076164367E-10</v>
      </c>
      <c r="G73" s="8" t="s">
        <v>15</v>
      </c>
      <c r="H73" s="1">
        <f>AVERAGE(I62:I67)</f>
        <v>2.0502129879503761E-3</v>
      </c>
      <c r="J73" s="8" t="s">
        <v>16</v>
      </c>
      <c r="K73" s="8" t="s">
        <v>17</v>
      </c>
      <c r="N73" s="1"/>
      <c r="P73" s="8" t="s">
        <v>13</v>
      </c>
      <c r="Q73" s="1">
        <f>AVERAGE(R62:R67)</f>
        <v>2.6978409370280623E-3</v>
      </c>
      <c r="R73" s="8" t="s">
        <v>14</v>
      </c>
      <c r="S73">
        <f>AVERAGE(T62:T67)</f>
        <v>2.7592621952104528E-8</v>
      </c>
      <c r="U73" s="8" t="s">
        <v>15</v>
      </c>
      <c r="V73" s="1">
        <f>AVERAGE(W62:W67)</f>
        <v>2.1827512251984607E-3</v>
      </c>
      <c r="X73" s="8" t="s">
        <v>16</v>
      </c>
      <c r="Y73" s="8" t="s">
        <v>17</v>
      </c>
      <c r="AD73" s="1"/>
      <c r="AF73" s="8" t="s">
        <v>13</v>
      </c>
      <c r="AG73" s="1">
        <f>AVERAGE(AH62:AH67)</f>
        <v>2.4816309895924799E-3</v>
      </c>
      <c r="AH73" s="8" t="s">
        <v>14</v>
      </c>
      <c r="AI73">
        <f>AVERAGE(AJ62:AJ67)</f>
        <v>1.1660143414814031E-8</v>
      </c>
      <c r="AK73" s="8" t="s">
        <v>15</v>
      </c>
      <c r="AL73" s="1">
        <f>AVERAGE(AM62:AM67)</f>
        <v>2.0217455694908661E-3</v>
      </c>
      <c r="AN73" s="8" t="s">
        <v>16</v>
      </c>
      <c r="AO73" s="8" t="s">
        <v>17</v>
      </c>
    </row>
    <row r="74" spans="1:43" x14ac:dyDescent="0.25">
      <c r="C74" t="s">
        <v>18</v>
      </c>
      <c r="E74" t="s">
        <v>19</v>
      </c>
      <c r="H74" t="s">
        <v>20</v>
      </c>
      <c r="J74">
        <f>SUM(M62:M67)</f>
        <v>7.1247110696513768E-6</v>
      </c>
      <c r="K74">
        <f>SUM(H73-C73)^2</f>
        <v>2.2602925018287791E-7</v>
      </c>
      <c r="N74" s="1"/>
      <c r="Q74" t="s">
        <v>18</v>
      </c>
      <c r="S74" t="s">
        <v>19</v>
      </c>
      <c r="V74" t="s">
        <v>20</v>
      </c>
      <c r="X74">
        <f>SUM(AA62:AA67)</f>
        <v>8.3817247074831363E-6</v>
      </c>
      <c r="Y74">
        <f>SUM(V73-Q73)^2</f>
        <v>2.65317411232702E-7</v>
      </c>
      <c r="AD74" s="1"/>
      <c r="AG74" t="s">
        <v>18</v>
      </c>
      <c r="AI74" t="s">
        <v>19</v>
      </c>
      <c r="AL74" t="s">
        <v>20</v>
      </c>
      <c r="AN74">
        <f>SUM(AQ62:AQ67)</f>
        <v>6.7068291704935259E-6</v>
      </c>
      <c r="AO74">
        <f>SUM(AL73-AG73)^2</f>
        <v>2.1149459962203781E-7</v>
      </c>
    </row>
    <row r="75" spans="1:43" x14ac:dyDescent="0.25">
      <c r="N75" s="1"/>
      <c r="AD75" s="1"/>
    </row>
    <row r="76" spans="1:43" x14ac:dyDescent="0.25">
      <c r="N76" s="1"/>
      <c r="AD76" s="1"/>
    </row>
    <row r="77" spans="1:43" x14ac:dyDescent="0.25">
      <c r="N77" s="1"/>
      <c r="AD77" s="1"/>
    </row>
    <row r="78" spans="1:43" x14ac:dyDescent="0.25">
      <c r="A78" t="s">
        <v>21</v>
      </c>
      <c r="B78">
        <v>6690</v>
      </c>
      <c r="E78" t="s">
        <v>22</v>
      </c>
      <c r="F78">
        <v>5.8877073065842661E-5</v>
      </c>
      <c r="N78" s="1"/>
      <c r="O78" t="s">
        <v>21</v>
      </c>
      <c r="P78">
        <v>6690</v>
      </c>
      <c r="S78" t="s">
        <v>22</v>
      </c>
      <c r="T78">
        <v>6.270391947115076E-5</v>
      </c>
      <c r="AD78" s="1"/>
      <c r="AE78" t="s">
        <v>21</v>
      </c>
      <c r="AF78">
        <v>6690</v>
      </c>
      <c r="AI78" t="s">
        <v>22</v>
      </c>
      <c r="AJ78">
        <v>5.805544667030602E-5</v>
      </c>
    </row>
    <row r="79" spans="1:43" x14ac:dyDescent="0.25">
      <c r="A79" t="s">
        <v>23</v>
      </c>
      <c r="B79">
        <v>0.17399999999999999</v>
      </c>
      <c r="E79" t="s">
        <v>24</v>
      </c>
      <c r="F79">
        <v>4.0188375668902419</v>
      </c>
      <c r="N79" s="1"/>
      <c r="O79" t="s">
        <v>23</v>
      </c>
      <c r="P79">
        <v>0.17399999999999999</v>
      </c>
      <c r="S79" t="s">
        <v>24</v>
      </c>
      <c r="T79">
        <v>4.0188377728856253</v>
      </c>
      <c r="AD79" s="1"/>
      <c r="AE79" t="s">
        <v>23</v>
      </c>
      <c r="AF79">
        <v>0.17399999999999999</v>
      </c>
      <c r="AI79" t="s">
        <v>24</v>
      </c>
      <c r="AJ79">
        <v>4.0188375221379316</v>
      </c>
    </row>
    <row r="80" spans="1:43" x14ac:dyDescent="0.25">
      <c r="E80" t="s">
        <v>25</v>
      </c>
      <c r="F80" s="9">
        <f>1-(K74/J74)</f>
        <v>0.9682753099777367</v>
      </c>
      <c r="N80" s="1"/>
      <c r="S80" t="s">
        <v>25</v>
      </c>
      <c r="T80" s="9">
        <f>1-(Y74/X74)</f>
        <v>0.96834572591058388</v>
      </c>
      <c r="AD80" s="1"/>
      <c r="AI80" t="s">
        <v>25</v>
      </c>
      <c r="AJ80" s="9">
        <f>1-(AO74/AN74)</f>
        <v>0.96846578401720718</v>
      </c>
    </row>
    <row r="81" spans="1:43" x14ac:dyDescent="0.25">
      <c r="N81" s="1"/>
      <c r="AD81" s="1"/>
    </row>
    <row r="82" spans="1:43" x14ac:dyDescent="0.25">
      <c r="N82" s="1"/>
      <c r="AD82" s="1"/>
    </row>
    <row r="83" spans="1:43" x14ac:dyDescent="0.25">
      <c r="N83" s="1"/>
      <c r="AD83" s="1"/>
    </row>
    <row r="84" spans="1:43" x14ac:dyDescent="0.25">
      <c r="N84" s="1"/>
      <c r="AD84" s="1"/>
    </row>
    <row r="85" spans="1:43" x14ac:dyDescent="0.25">
      <c r="A85" s="11" t="s">
        <v>34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0"/>
      <c r="M85" s="11" t="s">
        <v>35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0"/>
      <c r="AD85" s="1"/>
      <c r="AE85" s="11" t="s">
        <v>36</v>
      </c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x14ac:dyDescent="0.25">
      <c r="A86" s="11" t="s">
        <v>37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N86" s="1"/>
      <c r="O86" s="11" t="s">
        <v>37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AD86" s="1"/>
      <c r="AE86" s="11" t="s">
        <v>37</v>
      </c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3" x14ac:dyDescent="0.25">
      <c r="B87" s="4" t="s">
        <v>1</v>
      </c>
      <c r="C87" s="4"/>
      <c r="D87" s="4"/>
      <c r="E87" s="4" t="s">
        <v>2</v>
      </c>
      <c r="I87" s="2" t="s">
        <v>3</v>
      </c>
      <c r="M87" s="2" t="s">
        <v>2</v>
      </c>
      <c r="N87" s="1"/>
      <c r="P87" s="4" t="s">
        <v>1</v>
      </c>
      <c r="Q87" s="4"/>
      <c r="R87" s="4"/>
      <c r="S87" s="4" t="s">
        <v>2</v>
      </c>
      <c r="W87" s="2" t="s">
        <v>3</v>
      </c>
      <c r="AA87" s="2" t="s">
        <v>2</v>
      </c>
      <c r="AB87" s="2"/>
      <c r="AD87" s="1"/>
      <c r="AF87" s="4" t="s">
        <v>1</v>
      </c>
      <c r="AG87" s="4"/>
      <c r="AH87" s="4"/>
      <c r="AI87" s="4" t="s">
        <v>2</v>
      </c>
      <c r="AM87" s="2" t="s">
        <v>3</v>
      </c>
      <c r="AQ87" s="2" t="s">
        <v>2</v>
      </c>
    </row>
    <row r="88" spans="1:43" ht="18" x14ac:dyDescent="0.35">
      <c r="A88" t="s">
        <v>4</v>
      </c>
      <c r="B88" t="s">
        <v>5</v>
      </c>
      <c r="C88" t="s">
        <v>6</v>
      </c>
      <c r="D88" t="s">
        <v>7</v>
      </c>
      <c r="E88" t="s">
        <v>8</v>
      </c>
      <c r="I88" t="s">
        <v>7</v>
      </c>
      <c r="K88" t="s">
        <v>9</v>
      </c>
      <c r="M88" t="s">
        <v>10</v>
      </c>
      <c r="N88" s="1"/>
      <c r="O88" t="s">
        <v>4</v>
      </c>
      <c r="P88" t="s">
        <v>5</v>
      </c>
      <c r="Q88" t="s">
        <v>6</v>
      </c>
      <c r="R88" t="s">
        <v>7</v>
      </c>
      <c r="S88" t="s">
        <v>8</v>
      </c>
      <c r="W88" t="s">
        <v>7</v>
      </c>
      <c r="Y88" t="s">
        <v>9</v>
      </c>
      <c r="AA88" t="s">
        <v>10</v>
      </c>
      <c r="AD88" s="1"/>
      <c r="AE88" t="s">
        <v>4</v>
      </c>
      <c r="AF88" t="s">
        <v>5</v>
      </c>
      <c r="AG88" t="s">
        <v>6</v>
      </c>
      <c r="AH88" t="s">
        <v>7</v>
      </c>
      <c r="AI88" t="s">
        <v>8</v>
      </c>
      <c r="AM88" t="s">
        <v>7</v>
      </c>
      <c r="AO88" t="s">
        <v>9</v>
      </c>
      <c r="AQ88" t="s">
        <v>10</v>
      </c>
    </row>
    <row r="89" spans="1:43" x14ac:dyDescent="0.25">
      <c r="A89">
        <v>10</v>
      </c>
      <c r="B89">
        <v>2.7</v>
      </c>
      <c r="C89" s="5">
        <f>H5</f>
        <v>0.53333333333333333</v>
      </c>
      <c r="D89">
        <f t="shared" ref="D89:D94" si="42">((((B89-C89)/$B$32))*$B$33)</f>
        <v>2.4873710766925394E-3</v>
      </c>
      <c r="E89">
        <f t="shared" ref="E89:E94" si="43">LN(A89)</f>
        <v>2.3025850929940459</v>
      </c>
      <c r="F89">
        <f t="shared" ref="F89:F94" si="44">(D89-$C$27)^2</f>
        <v>2.6688365932180461E-9</v>
      </c>
      <c r="G89" t="s">
        <v>11</v>
      </c>
      <c r="I89">
        <f>(1/$F$106)*LN(($F$105*$F$106*A89)+1)</f>
        <v>5.955325377633065E-4</v>
      </c>
      <c r="K89">
        <f t="shared" ref="K89:K94" si="45">I89-D89</f>
        <v>-1.8918385389292329E-3</v>
      </c>
      <c r="M89">
        <f t="shared" ref="M89:M94" si="46">(K89)^2</f>
        <v>3.5790530573778949E-6</v>
      </c>
      <c r="N89" s="1"/>
      <c r="O89">
        <v>10</v>
      </c>
      <c r="P89">
        <v>2.7</v>
      </c>
      <c r="Q89" s="5">
        <f>I5</f>
        <v>0.53333333333333333</v>
      </c>
      <c r="R89">
        <f t="shared" ref="R89:R94" si="47">((((P89-Q89)/$B$32))*$B$33)</f>
        <v>2.4873710766925394E-3</v>
      </c>
      <c r="S89">
        <f t="shared" ref="S89:S94" si="48">LN(O89)</f>
        <v>2.3025850929940459</v>
      </c>
      <c r="T89">
        <f t="shared" ref="T89:T94" si="49">(R89-$C$27)^2</f>
        <v>2.6688365932180461E-9</v>
      </c>
      <c r="U89" t="s">
        <v>11</v>
      </c>
      <c r="W89">
        <f>(1/$T$106)*LN(($T$105*$T$106*O89)+1)</f>
        <v>5.8532577070872973E-4</v>
      </c>
      <c r="Y89">
        <f t="shared" ref="Y89:Y94" si="50">W89-R89</f>
        <v>-1.9020453059838097E-3</v>
      </c>
      <c r="AA89">
        <f t="shared" ref="AA89:AA94" si="51">(Y89)^2</f>
        <v>3.617776346015044E-6</v>
      </c>
      <c r="AD89" s="1"/>
      <c r="AE89">
        <v>10</v>
      </c>
      <c r="AF89">
        <v>2.7</v>
      </c>
      <c r="AG89" s="5">
        <f>J5</f>
        <v>0.6333333333333333</v>
      </c>
      <c r="AH89">
        <f t="shared" ref="AH89:AH94" si="52">((((AF89-AG89)/$B$32))*$B$33)</f>
        <v>2.3725693346913455E-3</v>
      </c>
      <c r="AI89">
        <f t="shared" ref="AI89:AI94" si="53">LN(AE89)</f>
        <v>2.3025850929940459</v>
      </c>
      <c r="AJ89">
        <f t="shared" ref="AJ89:AJ94" si="54">(AH89-$C$27)^2</f>
        <v>2.7709772529584624E-8</v>
      </c>
      <c r="AK89" t="s">
        <v>11</v>
      </c>
      <c r="AM89">
        <f>(1/$AJ$106)*LN(($AJ$105*$AJ$106*AE89)+1)</f>
        <v>5.6237827463278081E-4</v>
      </c>
      <c r="AO89">
        <f t="shared" ref="AO89:AO94" si="55">AM89-AH89</f>
        <v>-1.8101910600585647E-3</v>
      </c>
      <c r="AQ89">
        <f t="shared" ref="AQ89:AQ94" si="56">(AO89)^2</f>
        <v>3.2767916739159504E-6</v>
      </c>
    </row>
    <row r="90" spans="1:43" x14ac:dyDescent="0.25">
      <c r="A90">
        <v>20</v>
      </c>
      <c r="B90">
        <v>2.7</v>
      </c>
      <c r="C90" s="5">
        <f t="shared" ref="C90:C94" si="57">H6</f>
        <v>0.56666666666666676</v>
      </c>
      <c r="D90">
        <f t="shared" si="42"/>
        <v>2.449103829358808E-3</v>
      </c>
      <c r="E90">
        <f t="shared" si="43"/>
        <v>2.9957322735539909</v>
      </c>
      <c r="F90">
        <f t="shared" si="44"/>
        <v>8.0870508016716687E-9</v>
      </c>
      <c r="I90">
        <f t="shared" ref="I90:I94" si="58">(1/$F$106)*LN(($F$105*$F$106*A90)+1)</f>
        <v>1.1896431610452056E-3</v>
      </c>
      <c r="K90">
        <f t="shared" si="45"/>
        <v>-1.2594606683136024E-3</v>
      </c>
      <c r="M90">
        <f t="shared" si="46"/>
        <v>1.586241175028946E-6</v>
      </c>
      <c r="N90" s="1"/>
      <c r="O90">
        <v>20</v>
      </c>
      <c r="P90">
        <v>2.7</v>
      </c>
      <c r="Q90" s="5">
        <f t="shared" ref="Q90:Q94" si="59">I6</f>
        <v>0.5</v>
      </c>
      <c r="R90">
        <f t="shared" si="47"/>
        <v>2.5256383240262708E-3</v>
      </c>
      <c r="S90">
        <f t="shared" si="48"/>
        <v>2.9957322735539909</v>
      </c>
      <c r="T90">
        <f t="shared" si="49"/>
        <v>1.7938682176637416E-10</v>
      </c>
      <c r="W90">
        <f t="shared" ref="W90:W94" si="60">(1/$T$106)*LN(($T$105*$T$106*O90)+1)</f>
        <v>1.1692778931637791E-3</v>
      </c>
      <c r="Y90">
        <f t="shared" si="50"/>
        <v>-1.3563604308624918E-3</v>
      </c>
      <c r="AA90">
        <f t="shared" si="51"/>
        <v>1.8397136184094843E-6</v>
      </c>
      <c r="AD90" s="1"/>
      <c r="AE90">
        <v>20</v>
      </c>
      <c r="AF90">
        <v>2.7</v>
      </c>
      <c r="AG90" s="5">
        <f t="shared" ref="AG90:AG94" si="61">J6</f>
        <v>0.5</v>
      </c>
      <c r="AH90">
        <f t="shared" si="52"/>
        <v>2.5256383240262708E-3</v>
      </c>
      <c r="AI90">
        <f t="shared" si="53"/>
        <v>2.9957322735539909</v>
      </c>
      <c r="AJ90">
        <f t="shared" si="54"/>
        <v>1.7938682176637416E-10</v>
      </c>
      <c r="AM90">
        <f t="shared" ref="AM90:AM94" si="62">(1/$AJ$106)*LN(($AJ$105*$AJ$106*AE90)+1)</f>
        <v>1.1234883799300314E-3</v>
      </c>
      <c r="AO90">
        <f t="shared" si="55"/>
        <v>-1.4021499440962394E-3</v>
      </c>
      <c r="AQ90">
        <f t="shared" si="56"/>
        <v>1.9660244657290874E-6</v>
      </c>
    </row>
    <row r="91" spans="1:43" x14ac:dyDescent="0.25">
      <c r="A91">
        <v>30</v>
      </c>
      <c r="B91">
        <v>2.7</v>
      </c>
      <c r="C91" s="5">
        <f t="shared" si="57"/>
        <v>0.46666666666666662</v>
      </c>
      <c r="D91">
        <f t="shared" si="42"/>
        <v>2.5639055713600018E-3</v>
      </c>
      <c r="E91">
        <f t="shared" si="43"/>
        <v>3.4011973816621555</v>
      </c>
      <c r="F91">
        <f t="shared" si="44"/>
        <v>6.1870148731663205E-10</v>
      </c>
      <c r="I91">
        <f t="shared" si="58"/>
        <v>1.7823386437018046E-3</v>
      </c>
      <c r="K91">
        <f t="shared" si="45"/>
        <v>-7.8156692765819725E-4</v>
      </c>
      <c r="M91">
        <f t="shared" si="46"/>
        <v>6.1084686240907371E-7</v>
      </c>
      <c r="N91" s="1"/>
      <c r="O91">
        <v>30</v>
      </c>
      <c r="P91">
        <v>2.7</v>
      </c>
      <c r="Q91" s="5">
        <f t="shared" si="59"/>
        <v>0.5</v>
      </c>
      <c r="R91">
        <f t="shared" si="47"/>
        <v>2.5256383240262708E-3</v>
      </c>
      <c r="S91">
        <f t="shared" si="48"/>
        <v>3.4011973816621555</v>
      </c>
      <c r="T91">
        <f t="shared" si="49"/>
        <v>1.7938682176637416E-10</v>
      </c>
      <c r="W91">
        <f t="shared" si="60"/>
        <v>1.7518627996552035E-3</v>
      </c>
      <c r="Y91">
        <f t="shared" si="50"/>
        <v>-7.7377552437106738E-4</v>
      </c>
      <c r="AA91">
        <f t="shared" si="51"/>
        <v>5.987285621157203E-7</v>
      </c>
      <c r="AD91" s="1"/>
      <c r="AE91">
        <v>30</v>
      </c>
      <c r="AF91">
        <v>2.7</v>
      </c>
      <c r="AG91" s="5">
        <f t="shared" si="61"/>
        <v>0.56666666666666676</v>
      </c>
      <c r="AH91">
        <f t="shared" si="52"/>
        <v>2.449103829358808E-3</v>
      </c>
      <c r="AI91">
        <f t="shared" si="53"/>
        <v>3.4011973816621555</v>
      </c>
      <c r="AJ91">
        <f t="shared" si="54"/>
        <v>8.0870508016716687E-9</v>
      </c>
      <c r="AM91">
        <f t="shared" si="62"/>
        <v>1.6833360224980474E-3</v>
      </c>
      <c r="AO91">
        <f t="shared" si="55"/>
        <v>-7.6576780686076059E-4</v>
      </c>
      <c r="AQ91">
        <f t="shared" si="56"/>
        <v>5.8640033402433913E-7</v>
      </c>
    </row>
    <row r="92" spans="1:43" x14ac:dyDescent="0.25">
      <c r="A92">
        <v>40</v>
      </c>
      <c r="B92">
        <v>2.7</v>
      </c>
      <c r="C92" s="5">
        <f t="shared" si="57"/>
        <v>0.33333333333333331</v>
      </c>
      <c r="D92">
        <f t="shared" si="42"/>
        <v>2.7169745606949272E-3</v>
      </c>
      <c r="E92">
        <f t="shared" si="43"/>
        <v>3.6888794541139363</v>
      </c>
      <c r="F92">
        <f t="shared" si="44"/>
        <v>3.1663604519536973E-8</v>
      </c>
      <c r="I92">
        <f t="shared" si="58"/>
        <v>2.3736257112990512E-3</v>
      </c>
      <c r="K92">
        <f t="shared" si="45"/>
        <v>-3.4334884939587595E-4</v>
      </c>
      <c r="M92">
        <f t="shared" si="46"/>
        <v>1.178884323814719E-7</v>
      </c>
      <c r="N92" s="1"/>
      <c r="O92">
        <v>40</v>
      </c>
      <c r="P92">
        <v>2.7</v>
      </c>
      <c r="Q92" s="5">
        <f t="shared" si="59"/>
        <v>0.5</v>
      </c>
      <c r="R92">
        <f t="shared" si="47"/>
        <v>2.5256383240262708E-3</v>
      </c>
      <c r="S92">
        <f t="shared" si="48"/>
        <v>3.6888794541139363</v>
      </c>
      <c r="T92">
        <f t="shared" si="49"/>
        <v>1.7938682176637416E-10</v>
      </c>
      <c r="W92">
        <f t="shared" si="60"/>
        <v>2.3330868773983313E-3</v>
      </c>
      <c r="Y92">
        <f t="shared" si="50"/>
        <v>-1.925514466279395E-4</v>
      </c>
      <c r="AA92">
        <f t="shared" si="51"/>
        <v>3.7076059598512233E-8</v>
      </c>
      <c r="AD92" s="1"/>
      <c r="AE92">
        <v>40</v>
      </c>
      <c r="AF92">
        <v>2.7</v>
      </c>
      <c r="AG92" s="5">
        <f t="shared" si="61"/>
        <v>0.56666666666666676</v>
      </c>
      <c r="AH92">
        <f t="shared" si="52"/>
        <v>2.449103829358808E-3</v>
      </c>
      <c r="AI92">
        <f t="shared" si="53"/>
        <v>3.6888794541139363</v>
      </c>
      <c r="AJ92">
        <f t="shared" si="54"/>
        <v>8.0870508016716687E-9</v>
      </c>
      <c r="AM92">
        <f t="shared" si="62"/>
        <v>2.2419268705108188E-3</v>
      </c>
      <c r="AO92">
        <f t="shared" si="55"/>
        <v>-2.0717695884798918E-4</v>
      </c>
      <c r="AQ92">
        <f t="shared" si="56"/>
        <v>4.29222922775014E-8</v>
      </c>
    </row>
    <row r="93" spans="1:43" x14ac:dyDescent="0.25">
      <c r="A93">
        <v>50</v>
      </c>
      <c r="B93">
        <v>2.7</v>
      </c>
      <c r="C93" s="5">
        <f t="shared" si="57"/>
        <v>0.43333333333333335</v>
      </c>
      <c r="D93">
        <f t="shared" si="42"/>
        <v>2.6021728186937333E-3</v>
      </c>
      <c r="E93">
        <f t="shared" si="43"/>
        <v>3.912023005428146</v>
      </c>
      <c r="F93">
        <f t="shared" si="44"/>
        <v>3.9867805898688299E-9</v>
      </c>
      <c r="I93">
        <f t="shared" si="58"/>
        <v>2.9635110415710863E-3</v>
      </c>
      <c r="K93">
        <f t="shared" si="45"/>
        <v>3.6133822287735297E-4</v>
      </c>
      <c r="M93">
        <f t="shared" si="46"/>
        <v>1.3056531131216361E-7</v>
      </c>
      <c r="N93" s="1"/>
      <c r="O93">
        <v>50</v>
      </c>
      <c r="P93">
        <v>2.7</v>
      </c>
      <c r="Q93" s="5">
        <f t="shared" si="59"/>
        <v>0.46666666666666662</v>
      </c>
      <c r="R93">
        <f t="shared" si="47"/>
        <v>2.5639055713600018E-3</v>
      </c>
      <c r="S93">
        <f t="shared" si="48"/>
        <v>3.912023005428146</v>
      </c>
      <c r="T93">
        <f t="shared" si="49"/>
        <v>6.1870148731663205E-10</v>
      </c>
      <c r="W93">
        <f t="shared" si="60"/>
        <v>2.9129564689540973E-3</v>
      </c>
      <c r="Y93">
        <f t="shared" si="50"/>
        <v>3.4905089759409546E-4</v>
      </c>
      <c r="AA93">
        <f t="shared" si="51"/>
        <v>1.2183652911124372E-7</v>
      </c>
      <c r="AD93" s="1"/>
      <c r="AE93">
        <v>50</v>
      </c>
      <c r="AF93">
        <v>2.7</v>
      </c>
      <c r="AG93" s="5">
        <f t="shared" si="61"/>
        <v>0.6333333333333333</v>
      </c>
      <c r="AH93">
        <f t="shared" si="52"/>
        <v>2.3725693346913455E-3</v>
      </c>
      <c r="AI93">
        <f t="shared" si="53"/>
        <v>3.912023005428146</v>
      </c>
      <c r="AJ93">
        <f t="shared" si="54"/>
        <v>2.7709772529584624E-8</v>
      </c>
      <c r="AM93">
        <f t="shared" si="62"/>
        <v>2.7992665540547985E-3</v>
      </c>
      <c r="AO93">
        <f t="shared" si="55"/>
        <v>4.2669721936345294E-4</v>
      </c>
      <c r="AQ93">
        <f t="shared" si="56"/>
        <v>1.8207051701250267E-7</v>
      </c>
    </row>
    <row r="94" spans="1:43" x14ac:dyDescent="0.25">
      <c r="A94">
        <v>60</v>
      </c>
      <c r="B94">
        <v>2.7</v>
      </c>
      <c r="C94" s="5">
        <f t="shared" si="57"/>
        <v>0.53333333333333333</v>
      </c>
      <c r="D94">
        <f t="shared" si="42"/>
        <v>2.4873710766925394E-3</v>
      </c>
      <c r="E94">
        <f t="shared" si="43"/>
        <v>4.0943445622221004</v>
      </c>
      <c r="F94">
        <f t="shared" si="44"/>
        <v>2.6688365932180461E-9</v>
      </c>
      <c r="I94">
        <f t="shared" si="58"/>
        <v>3.5520012648723098E-3</v>
      </c>
      <c r="K94">
        <f t="shared" si="45"/>
        <v>1.0646301881797704E-3</v>
      </c>
      <c r="M94">
        <f t="shared" si="46"/>
        <v>1.1334374375836934E-6</v>
      </c>
      <c r="N94" s="1"/>
      <c r="O94">
        <v>60</v>
      </c>
      <c r="P94">
        <v>2.7</v>
      </c>
      <c r="Q94" s="5">
        <f t="shared" si="59"/>
        <v>0.53333333333333333</v>
      </c>
      <c r="R94">
        <f t="shared" si="47"/>
        <v>2.4873710766925394E-3</v>
      </c>
      <c r="S94">
        <f t="shared" si="48"/>
        <v>4.0943445622221004</v>
      </c>
      <c r="T94">
        <f t="shared" si="49"/>
        <v>2.6688365932180461E-9</v>
      </c>
      <c r="W94">
        <f t="shared" si="60"/>
        <v>3.4914778726444912E-3</v>
      </c>
      <c r="Y94">
        <f t="shared" si="50"/>
        <v>1.0041067959519518E-3</v>
      </c>
      <c r="AA94">
        <f t="shared" si="51"/>
        <v>1.0082304576768945E-6</v>
      </c>
      <c r="AD94" s="1"/>
      <c r="AE94">
        <v>60</v>
      </c>
      <c r="AF94">
        <v>2.7</v>
      </c>
      <c r="AG94" s="5">
        <f t="shared" si="61"/>
        <v>0.6</v>
      </c>
      <c r="AH94">
        <f t="shared" si="52"/>
        <v>2.4108365820250765E-3</v>
      </c>
      <c r="AI94">
        <f t="shared" si="53"/>
        <v>4.0943445622221004</v>
      </c>
      <c r="AJ94">
        <f t="shared" si="54"/>
        <v>1.6434029447127245E-8</v>
      </c>
      <c r="AM94">
        <f t="shared" si="62"/>
        <v>3.3553606654689468E-3</v>
      </c>
      <c r="AO94">
        <f t="shared" si="55"/>
        <v>9.4452408344387027E-4</v>
      </c>
      <c r="AQ94">
        <f t="shared" si="56"/>
        <v>8.9212574420548321E-7</v>
      </c>
    </row>
    <row r="95" spans="1:43" x14ac:dyDescent="0.25">
      <c r="C95" s="6"/>
      <c r="N95" s="1"/>
      <c r="Q95" s="6"/>
      <c r="AD95" s="1"/>
      <c r="AG95" s="6"/>
    </row>
    <row r="96" spans="1:43" x14ac:dyDescent="0.25">
      <c r="B96" s="6"/>
      <c r="C96" t="s">
        <v>12</v>
      </c>
      <c r="D96">
        <f>AVERAGE(D89:D94)</f>
        <v>2.5511498222487582E-3</v>
      </c>
      <c r="F96">
        <f>AVERAGE(I89:I94)</f>
        <v>2.076108726708794E-3</v>
      </c>
      <c r="N96" s="1"/>
      <c r="P96" s="6"/>
      <c r="Q96" t="s">
        <v>12</v>
      </c>
      <c r="R96">
        <f>AVERAGE(R89:R94)</f>
        <v>2.5192604494706488E-3</v>
      </c>
      <c r="T96">
        <f>AVERAGE(W89:W94)</f>
        <v>2.0406646137541055E-3</v>
      </c>
      <c r="AD96" s="1"/>
      <c r="AF96" s="6"/>
      <c r="AG96" t="s">
        <v>12</v>
      </c>
      <c r="AH96">
        <f>AVERAGE(AH89:AH94)</f>
        <v>2.4299702056919427E-3</v>
      </c>
      <c r="AJ96">
        <f>AVERAGE(AM89:AM94)</f>
        <v>1.9609594611825708E-3</v>
      </c>
    </row>
    <row r="97" spans="1:41" x14ac:dyDescent="0.25">
      <c r="B97" s="6"/>
      <c r="N97" s="1"/>
      <c r="P97" s="6"/>
      <c r="AD97" s="1"/>
      <c r="AF97" s="6"/>
    </row>
    <row r="98" spans="1:41" x14ac:dyDescent="0.25">
      <c r="B98" s="6"/>
      <c r="N98" s="1"/>
      <c r="P98" s="6"/>
      <c r="AD98" s="1"/>
      <c r="AF98" s="6"/>
    </row>
    <row r="99" spans="1:41" x14ac:dyDescent="0.25">
      <c r="B99" s="7"/>
      <c r="N99" s="1"/>
      <c r="P99" s="7"/>
      <c r="AD99" s="1"/>
      <c r="AF99" s="7"/>
    </row>
    <row r="100" spans="1:41" x14ac:dyDescent="0.25">
      <c r="B100" s="8" t="s">
        <v>13</v>
      </c>
      <c r="C100" s="1">
        <f>AVERAGE(D89:D94)</f>
        <v>2.5511498222487582E-3</v>
      </c>
      <c r="D100" s="8" t="s">
        <v>14</v>
      </c>
      <c r="E100">
        <f>AVERAGE(F89:F94)</f>
        <v>8.2823017641383666E-9</v>
      </c>
      <c r="G100" s="8" t="s">
        <v>15</v>
      </c>
      <c r="H100" s="1">
        <f>AVERAGE(I89:I94)</f>
        <v>2.076108726708794E-3</v>
      </c>
      <c r="J100" s="8" t="s">
        <v>16</v>
      </c>
      <c r="K100" s="8" t="s">
        <v>17</v>
      </c>
      <c r="N100" s="1"/>
      <c r="P100" s="8" t="s">
        <v>13</v>
      </c>
      <c r="Q100" s="1">
        <f>AVERAGE(R89:R94)</f>
        <v>2.5192604494706488E-3</v>
      </c>
      <c r="R100" s="8" t="s">
        <v>14</v>
      </c>
      <c r="S100">
        <f>AVERAGE(T89:T94)</f>
        <v>1.0824225231753079E-9</v>
      </c>
      <c r="U100" s="8" t="s">
        <v>15</v>
      </c>
      <c r="V100" s="1">
        <f>AVERAGE(W89:W94)</f>
        <v>2.0406646137541055E-3</v>
      </c>
      <c r="X100" s="8" t="s">
        <v>16</v>
      </c>
      <c r="Y100" s="8" t="s">
        <v>17</v>
      </c>
      <c r="AD100" s="1"/>
      <c r="AF100" s="8" t="s">
        <v>13</v>
      </c>
      <c r="AG100" s="1">
        <f>AVERAGE(AH89:AH94)</f>
        <v>2.4299702056919427E-3</v>
      </c>
      <c r="AH100" s="8" t="s">
        <v>14</v>
      </c>
      <c r="AI100">
        <f>AVERAGE(AJ89:AJ94)</f>
        <v>1.4701177155234366E-8</v>
      </c>
      <c r="AK100" s="8" t="s">
        <v>15</v>
      </c>
      <c r="AL100" s="1">
        <f>AVERAGE(AM89:AM94)</f>
        <v>1.9609594611825708E-3</v>
      </c>
      <c r="AN100" s="8" t="s">
        <v>16</v>
      </c>
      <c r="AO100" s="8" t="s">
        <v>17</v>
      </c>
    </row>
    <row r="101" spans="1:41" x14ac:dyDescent="0.25">
      <c r="C101" t="s">
        <v>18</v>
      </c>
      <c r="E101" t="s">
        <v>19</v>
      </c>
      <c r="H101" t="s">
        <v>20</v>
      </c>
      <c r="J101">
        <f>SUM(M89:M94)</f>
        <v>7.1580322760932436E-6</v>
      </c>
      <c r="K101">
        <f>SUM(H100-C100)^2</f>
        <v>2.2566404245180941E-7</v>
      </c>
      <c r="N101" s="1"/>
      <c r="Q101" t="s">
        <v>18</v>
      </c>
      <c r="S101" t="s">
        <v>19</v>
      </c>
      <c r="V101" t="s">
        <v>20</v>
      </c>
      <c r="X101">
        <f>SUM(AA89:AA94)</f>
        <v>7.2233615729268981E-6</v>
      </c>
      <c r="Y101">
        <f>SUM(V100-Q100)^2</f>
        <v>2.2905397396521653E-7</v>
      </c>
      <c r="AD101" s="1"/>
      <c r="AG101" t="s">
        <v>18</v>
      </c>
      <c r="AI101" t="s">
        <v>19</v>
      </c>
      <c r="AL101" t="s">
        <v>20</v>
      </c>
      <c r="AN101">
        <f>SUM(AQ89:AQ94)</f>
        <v>6.9463350271648648E-6</v>
      </c>
      <c r="AO101">
        <f>SUM(AL100-AG100)^2</f>
        <v>2.1997107846523528E-7</v>
      </c>
    </row>
    <row r="102" spans="1:41" x14ac:dyDescent="0.25">
      <c r="N102" s="1"/>
      <c r="AD102" s="1"/>
    </row>
    <row r="103" spans="1:41" x14ac:dyDescent="0.25">
      <c r="N103" s="1"/>
      <c r="AD103" s="1"/>
    </row>
    <row r="104" spans="1:41" x14ac:dyDescent="0.25">
      <c r="N104" s="1"/>
      <c r="AD104" s="1"/>
    </row>
    <row r="105" spans="1:41" x14ac:dyDescent="0.25">
      <c r="A105" t="s">
        <v>21</v>
      </c>
      <c r="B105">
        <v>6690</v>
      </c>
      <c r="E105" t="s">
        <v>22</v>
      </c>
      <c r="F105">
        <v>5.9624576512093608E-5</v>
      </c>
      <c r="N105" s="1"/>
      <c r="O105" t="s">
        <v>21</v>
      </c>
      <c r="P105">
        <v>6690</v>
      </c>
      <c r="S105" t="s">
        <v>22</v>
      </c>
      <c r="T105">
        <v>5.8601475028566975E-5</v>
      </c>
      <c r="AD105" s="1"/>
      <c r="AE105" t="s">
        <v>21</v>
      </c>
      <c r="AF105">
        <v>6690</v>
      </c>
      <c r="AI105" t="s">
        <v>22</v>
      </c>
      <c r="AJ105">
        <v>5.6301427118009216E-5</v>
      </c>
    </row>
    <row r="106" spans="1:41" x14ac:dyDescent="0.25">
      <c r="A106" t="s">
        <v>23</v>
      </c>
      <c r="B106">
        <v>0.17399999999999999</v>
      </c>
      <c r="E106" t="s">
        <v>24</v>
      </c>
      <c r="F106">
        <v>4.0188376073960956</v>
      </c>
      <c r="N106" s="1"/>
      <c r="O106" t="s">
        <v>23</v>
      </c>
      <c r="P106">
        <v>0.17399999999999999</v>
      </c>
      <c r="S106" t="s">
        <v>24</v>
      </c>
      <c r="T106">
        <v>4.0188375518627604</v>
      </c>
      <c r="AD106" s="1"/>
      <c r="AE106" t="s">
        <v>23</v>
      </c>
      <c r="AF106">
        <v>0.17399999999999999</v>
      </c>
      <c r="AI106" t="s">
        <v>24</v>
      </c>
      <c r="AJ106">
        <v>4.0188374259359803</v>
      </c>
    </row>
    <row r="107" spans="1:41" x14ac:dyDescent="0.25">
      <c r="E107" t="s">
        <v>25</v>
      </c>
      <c r="F107" s="9">
        <f>1-(K101/J101)</f>
        <v>0.9684740116071433</v>
      </c>
      <c r="N107" s="1"/>
      <c r="S107" t="s">
        <v>25</v>
      </c>
      <c r="T107" s="9">
        <f>1-(Y101/X101)</f>
        <v>0.96828983685051717</v>
      </c>
      <c r="AD107" s="1"/>
      <c r="AI107" t="s">
        <v>25</v>
      </c>
      <c r="AJ107" s="9">
        <f>1-(AO101/AN101)</f>
        <v>0.9683327859072447</v>
      </c>
    </row>
  </sheetData>
  <mergeCells count="22">
    <mergeCell ref="A86:K86"/>
    <mergeCell ref="O86:Y86"/>
    <mergeCell ref="AE86:AO86"/>
    <mergeCell ref="A59:K59"/>
    <mergeCell ref="O59:Y59"/>
    <mergeCell ref="AE59:AO59"/>
    <mergeCell ref="A85:K85"/>
    <mergeCell ref="M85:W85"/>
    <mergeCell ref="AE85:AQ85"/>
    <mergeCell ref="AE12:AQ12"/>
    <mergeCell ref="A13:K13"/>
    <mergeCell ref="O13:Y13"/>
    <mergeCell ref="AE13:AO13"/>
    <mergeCell ref="A58:K58"/>
    <mergeCell ref="M58:W58"/>
    <mergeCell ref="AE58:AQ58"/>
    <mergeCell ref="M12:W12"/>
    <mergeCell ref="A1:K1"/>
    <mergeCell ref="B2:D2"/>
    <mergeCell ref="E2:G2"/>
    <mergeCell ref="H2:J2"/>
    <mergeCell ref="A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Elovich_Fe</vt:lpstr>
      <vt:lpstr>Elovich_Mn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2022-09-14T05:59:45Z</dcterms:created>
  <dcterms:modified xsi:type="dcterms:W3CDTF">2022-09-14T11:50:28Z</dcterms:modified>
</cp:coreProperties>
</file>