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\Desktop\Experimental Data\"/>
    </mc:Choice>
  </mc:AlternateContent>
  <bookViews>
    <workbookView xWindow="0" yWindow="0" windowWidth="11145" windowHeight="12120" activeTab="1"/>
  </bookViews>
  <sheets>
    <sheet name="Dubin_Fe" sheetId="1" r:id="rId1"/>
    <sheet name="Dubin_M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W106" i="1"/>
  <c r="AN109" i="1"/>
  <c r="AN72" i="1"/>
  <c r="AN36" i="1"/>
  <c r="W36" i="1"/>
  <c r="F36" i="1"/>
  <c r="F71" i="1"/>
  <c r="V114" i="2"/>
  <c r="T114" i="2"/>
  <c r="E114" i="2"/>
  <c r="C114" i="2"/>
  <c r="AL113" i="2"/>
  <c r="AK113" i="2"/>
  <c r="AM113" i="2" s="1"/>
  <c r="AN113" i="2" s="1"/>
  <c r="AO113" i="2" s="1"/>
  <c r="AP113" i="2" s="1"/>
  <c r="AT113" i="2" s="1"/>
  <c r="AU114" i="2" s="1"/>
  <c r="AJ113" i="2"/>
  <c r="AI113" i="2"/>
  <c r="T110" i="2"/>
  <c r="V110" i="2" s="1"/>
  <c r="W110" i="2" s="1"/>
  <c r="X110" i="2" s="1"/>
  <c r="Y110" i="2" s="1"/>
  <c r="AC110" i="2" s="1"/>
  <c r="S110" i="2"/>
  <c r="U110" i="2" s="1"/>
  <c r="S114" i="2" s="1"/>
  <c r="R110" i="2"/>
  <c r="G110" i="2"/>
  <c r="H110" i="2" s="1"/>
  <c r="L110" i="2" s="1"/>
  <c r="D110" i="2"/>
  <c r="B114" i="2" s="1"/>
  <c r="C110" i="2"/>
  <c r="E110" i="2" s="1"/>
  <c r="F110" i="2" s="1"/>
  <c r="B110" i="2"/>
  <c r="A110" i="2"/>
  <c r="AJ96" i="2"/>
  <c r="AK96" i="2" s="1"/>
  <c r="AJ95" i="2"/>
  <c r="AK95" i="2" s="1"/>
  <c r="AJ94" i="2"/>
  <c r="AK94" i="2" s="1"/>
  <c r="AQ93" i="2"/>
  <c r="AR93" i="2" s="1"/>
  <c r="AJ93" i="2"/>
  <c r="AK93" i="2" s="1"/>
  <c r="S93" i="2"/>
  <c r="T93" i="2" s="1"/>
  <c r="B93" i="2"/>
  <c r="C93" i="2" s="1"/>
  <c r="AJ92" i="2"/>
  <c r="AK92" i="2" s="1"/>
  <c r="Z92" i="2"/>
  <c r="AA92" i="2" s="1"/>
  <c r="S92" i="2"/>
  <c r="T92" i="2" s="1"/>
  <c r="B92" i="2"/>
  <c r="C92" i="2" s="1"/>
  <c r="AQ91" i="2"/>
  <c r="AR91" i="2" s="1"/>
  <c r="AP91" i="2"/>
  <c r="AK91" i="2"/>
  <c r="AJ91" i="2"/>
  <c r="T91" i="2"/>
  <c r="S91" i="2"/>
  <c r="Z91" i="2" s="1"/>
  <c r="AA91" i="2" s="1"/>
  <c r="C91" i="2"/>
  <c r="B91" i="2"/>
  <c r="I91" i="2" s="1"/>
  <c r="J91" i="2" s="1"/>
  <c r="T90" i="2"/>
  <c r="S90" i="2"/>
  <c r="Z90" i="2" s="1"/>
  <c r="AA90" i="2" s="1"/>
  <c r="C90" i="2"/>
  <c r="B90" i="2"/>
  <c r="I90" i="2" s="1"/>
  <c r="J90" i="2" s="1"/>
  <c r="T89" i="2"/>
  <c r="S89" i="2"/>
  <c r="Z89" i="2" s="1"/>
  <c r="AA89" i="2" s="1"/>
  <c r="C89" i="2"/>
  <c r="B89" i="2"/>
  <c r="I89" i="2" s="1"/>
  <c r="J89" i="2" s="1"/>
  <c r="Y88" i="2"/>
  <c r="S88" i="2"/>
  <c r="I88" i="2"/>
  <c r="J88" i="2" s="1"/>
  <c r="H88" i="2"/>
  <c r="C88" i="2"/>
  <c r="B88" i="2"/>
  <c r="AM80" i="2"/>
  <c r="AK80" i="2"/>
  <c r="V79" i="2"/>
  <c r="E79" i="2"/>
  <c r="C79" i="2"/>
  <c r="AL76" i="2"/>
  <c r="AJ80" i="2" s="1"/>
  <c r="AK76" i="2"/>
  <c r="AM76" i="2" s="1"/>
  <c r="AN76" i="2" s="1"/>
  <c r="AO76" i="2" s="1"/>
  <c r="AP76" i="2" s="1"/>
  <c r="AT76" i="2" s="1"/>
  <c r="AJ76" i="2"/>
  <c r="AI76" i="2"/>
  <c r="T75" i="2"/>
  <c r="S75" i="2"/>
  <c r="U75" i="2" s="1"/>
  <c r="S79" i="2" s="1"/>
  <c r="R75" i="2"/>
  <c r="G75" i="2"/>
  <c r="H75" i="2" s="1"/>
  <c r="L75" i="2" s="1"/>
  <c r="F75" i="2"/>
  <c r="C75" i="2"/>
  <c r="E75" i="2" s="1"/>
  <c r="B75" i="2"/>
  <c r="D75" i="2" s="1"/>
  <c r="B79" i="2" s="1"/>
  <c r="A75" i="2"/>
  <c r="AK59" i="2"/>
  <c r="AJ59" i="2"/>
  <c r="AQ59" i="2" s="1"/>
  <c r="AR59" i="2" s="1"/>
  <c r="AQ58" i="2"/>
  <c r="AR58" i="2" s="1"/>
  <c r="AJ58" i="2"/>
  <c r="AK58" i="2" s="1"/>
  <c r="T58" i="2"/>
  <c r="S58" i="2"/>
  <c r="Z58" i="2" s="1"/>
  <c r="AA58" i="2" s="1"/>
  <c r="I58" i="2"/>
  <c r="J58" i="2" s="1"/>
  <c r="B58" i="2"/>
  <c r="C58" i="2" s="1"/>
  <c r="AK57" i="2"/>
  <c r="AJ57" i="2"/>
  <c r="AQ57" i="2" s="1"/>
  <c r="AR57" i="2" s="1"/>
  <c r="Z57" i="2"/>
  <c r="AA57" i="2" s="1"/>
  <c r="S57" i="2"/>
  <c r="T57" i="2" s="1"/>
  <c r="C57" i="2"/>
  <c r="B57" i="2"/>
  <c r="I57" i="2" s="1"/>
  <c r="J57" i="2" s="1"/>
  <c r="AQ56" i="2"/>
  <c r="AR56" i="2" s="1"/>
  <c r="AJ56" i="2"/>
  <c r="AK56" i="2" s="1"/>
  <c r="T56" i="2"/>
  <c r="S56" i="2"/>
  <c r="Z56" i="2" s="1"/>
  <c r="AA56" i="2" s="1"/>
  <c r="I56" i="2"/>
  <c r="J56" i="2" s="1"/>
  <c r="B56" i="2"/>
  <c r="C56" i="2" s="1"/>
  <c r="AJ55" i="2"/>
  <c r="AK55" i="2" s="1"/>
  <c r="S55" i="2"/>
  <c r="T55" i="2" s="1"/>
  <c r="I55" i="2"/>
  <c r="J55" i="2" s="1"/>
  <c r="C55" i="2"/>
  <c r="B55" i="2"/>
  <c r="AP54" i="2"/>
  <c r="AJ54" i="2"/>
  <c r="T54" i="2"/>
  <c r="S54" i="2"/>
  <c r="Z54" i="2" s="1"/>
  <c r="AA54" i="2" s="1"/>
  <c r="I54" i="2"/>
  <c r="J54" i="2" s="1"/>
  <c r="B54" i="2"/>
  <c r="C54" i="2" s="1"/>
  <c r="Y53" i="2"/>
  <c r="S53" i="2"/>
  <c r="Z53" i="2" s="1"/>
  <c r="AA53" i="2" s="1"/>
  <c r="AB53" i="2" s="1"/>
  <c r="AC53" i="2" s="1"/>
  <c r="I53" i="2"/>
  <c r="J53" i="2" s="1"/>
  <c r="H53" i="2"/>
  <c r="C53" i="2"/>
  <c r="B53" i="2"/>
  <c r="AM44" i="2"/>
  <c r="V44" i="2"/>
  <c r="T44" i="2"/>
  <c r="E44" i="2"/>
  <c r="AD41" i="2"/>
  <c r="AK40" i="2"/>
  <c r="AM40" i="2" s="1"/>
  <c r="AN40" i="2" s="1"/>
  <c r="AO40" i="2" s="1"/>
  <c r="AP40" i="2" s="1"/>
  <c r="AT40" i="2" s="1"/>
  <c r="AJ40" i="2"/>
  <c r="AL40" i="2" s="1"/>
  <c r="AJ44" i="2" s="1"/>
  <c r="AI40" i="2"/>
  <c r="V40" i="2"/>
  <c r="W40" i="2" s="1"/>
  <c r="AC40" i="2" s="1"/>
  <c r="U44" i="2" s="1"/>
  <c r="T40" i="2"/>
  <c r="S40" i="2"/>
  <c r="U40" i="2" s="1"/>
  <c r="S44" i="2" s="1"/>
  <c r="R40" i="2"/>
  <c r="C40" i="2"/>
  <c r="B40" i="2"/>
  <c r="D40" i="2" s="1"/>
  <c r="B44" i="2" s="1"/>
  <c r="A40" i="2"/>
  <c r="AK23" i="2"/>
  <c r="AJ23" i="2"/>
  <c r="AQ23" i="2" s="1"/>
  <c r="AR23" i="2" s="1"/>
  <c r="S23" i="2"/>
  <c r="T23" i="2" s="1"/>
  <c r="C23" i="2"/>
  <c r="B23" i="2"/>
  <c r="I23" i="2" s="1"/>
  <c r="J23" i="2" s="1"/>
  <c r="AQ22" i="2"/>
  <c r="AR22" i="2" s="1"/>
  <c r="AJ22" i="2"/>
  <c r="AK22" i="2" s="1"/>
  <c r="T22" i="2"/>
  <c r="S22" i="2"/>
  <c r="Z22" i="2" s="1"/>
  <c r="AA22" i="2" s="1"/>
  <c r="I22" i="2"/>
  <c r="J22" i="2" s="1"/>
  <c r="B22" i="2"/>
  <c r="C22" i="2" s="1"/>
  <c r="AK21" i="2"/>
  <c r="AJ21" i="2"/>
  <c r="AQ21" i="2" s="1"/>
  <c r="AR21" i="2" s="1"/>
  <c r="S21" i="2"/>
  <c r="T21" i="2" s="1"/>
  <c r="C21" i="2"/>
  <c r="B21" i="2"/>
  <c r="I21" i="2" s="1"/>
  <c r="J21" i="2" s="1"/>
  <c r="AJ20" i="2"/>
  <c r="AK20" i="2" s="1"/>
  <c r="T20" i="2"/>
  <c r="S20" i="2"/>
  <c r="Z20" i="2" s="1"/>
  <c r="AA20" i="2" s="1"/>
  <c r="I20" i="2"/>
  <c r="J20" i="2" s="1"/>
  <c r="B20" i="2"/>
  <c r="C20" i="2" s="1"/>
  <c r="AK19" i="2"/>
  <c r="AJ19" i="2"/>
  <c r="AQ19" i="2" s="1"/>
  <c r="AR19" i="2" s="1"/>
  <c r="Z19" i="2"/>
  <c r="AA19" i="2" s="1"/>
  <c r="S19" i="2"/>
  <c r="T19" i="2" s="1"/>
  <c r="C19" i="2"/>
  <c r="B19" i="2"/>
  <c r="I19" i="2" s="1"/>
  <c r="J19" i="2" s="1"/>
  <c r="AP18" i="2"/>
  <c r="AJ18" i="2"/>
  <c r="AQ18" i="2" s="1"/>
  <c r="AR18" i="2" s="1"/>
  <c r="Z18" i="2"/>
  <c r="AA18" i="2" s="1"/>
  <c r="Y18" i="2"/>
  <c r="S18" i="2"/>
  <c r="T18" i="2" s="1"/>
  <c r="H18" i="2"/>
  <c r="B18" i="2"/>
  <c r="M29" i="1"/>
  <c r="AU29" i="1"/>
  <c r="AM29" i="1"/>
  <c r="AU102" i="1"/>
  <c r="AM102" i="1"/>
  <c r="AK102" i="1"/>
  <c r="V99" i="1"/>
  <c r="T99" i="1"/>
  <c r="M99" i="1"/>
  <c r="E99" i="1"/>
  <c r="C99" i="1"/>
  <c r="E64" i="1"/>
  <c r="C64" i="1"/>
  <c r="M64" i="1"/>
  <c r="V64" i="1"/>
  <c r="AD64" i="1"/>
  <c r="T64" i="1"/>
  <c r="AM65" i="1"/>
  <c r="AU65" i="1"/>
  <c r="AK65" i="1"/>
  <c r="AK29" i="1"/>
  <c r="AD29" i="1"/>
  <c r="T29" i="1"/>
  <c r="E29" i="1"/>
  <c r="C29" i="1"/>
  <c r="O30" i="1"/>
  <c r="AU91" i="1"/>
  <c r="AU92" i="1"/>
  <c r="AU93" i="1"/>
  <c r="AU94" i="1"/>
  <c r="AU95" i="1"/>
  <c r="AU96" i="1"/>
  <c r="AD89" i="1"/>
  <c r="AD90" i="1"/>
  <c r="AD91" i="1"/>
  <c r="AD92" i="1"/>
  <c r="AD93" i="1"/>
  <c r="AD88" i="1"/>
  <c r="M89" i="1"/>
  <c r="M90" i="1"/>
  <c r="M91" i="1"/>
  <c r="M92" i="1"/>
  <c r="M93" i="1"/>
  <c r="M88" i="1"/>
  <c r="M54" i="1"/>
  <c r="M55" i="1"/>
  <c r="M56" i="1"/>
  <c r="M57" i="1"/>
  <c r="M58" i="1"/>
  <c r="M53" i="1"/>
  <c r="AD54" i="1"/>
  <c r="AD55" i="1"/>
  <c r="AD56" i="1"/>
  <c r="AD57" i="1"/>
  <c r="AD58" i="1"/>
  <c r="AD53" i="1"/>
  <c r="AU55" i="1"/>
  <c r="AU56" i="1"/>
  <c r="AU57" i="1"/>
  <c r="AU58" i="1"/>
  <c r="AU59" i="1"/>
  <c r="AU54" i="1"/>
  <c r="AU19" i="1"/>
  <c r="AU20" i="1"/>
  <c r="AU21" i="1"/>
  <c r="AU22" i="1"/>
  <c r="AU23" i="1"/>
  <c r="AU18" i="1"/>
  <c r="AD19" i="1"/>
  <c r="AD20" i="1"/>
  <c r="AD21" i="1"/>
  <c r="AD22" i="1"/>
  <c r="AD23" i="1"/>
  <c r="AD18" i="1"/>
  <c r="M18" i="1"/>
  <c r="T29" i="2" l="1"/>
  <c r="AU41" i="2"/>
  <c r="AL44" i="2"/>
  <c r="I18" i="2"/>
  <c r="J18" i="2" s="1"/>
  <c r="K18" i="2" s="1"/>
  <c r="L18" i="2" s="1"/>
  <c r="C18" i="2"/>
  <c r="D79" i="2"/>
  <c r="M76" i="2"/>
  <c r="AW20" i="2"/>
  <c r="M55" i="2"/>
  <c r="O55" i="2" s="1"/>
  <c r="M56" i="2"/>
  <c r="O56" i="2" s="1"/>
  <c r="AD19" i="2"/>
  <c r="AF19" i="2" s="1"/>
  <c r="AQ20" i="2"/>
  <c r="AR20" i="2" s="1"/>
  <c r="Z23" i="2"/>
  <c r="AA23" i="2" s="1"/>
  <c r="AB23" i="2" s="1"/>
  <c r="AC23" i="2" s="1"/>
  <c r="AD23" i="2" s="1"/>
  <c r="AF23" i="2" s="1"/>
  <c r="AK44" i="2"/>
  <c r="C64" i="2"/>
  <c r="AB54" i="2"/>
  <c r="AC54" i="2" s="1"/>
  <c r="AD54" i="2" s="1"/>
  <c r="AF54" i="2" s="1"/>
  <c r="AQ55" i="2"/>
  <c r="AR55" i="2" s="1"/>
  <c r="AU20" i="2"/>
  <c r="AQ54" i="2"/>
  <c r="AR54" i="2" s="1"/>
  <c r="AS54" i="2" s="1"/>
  <c r="AT54" i="2" s="1"/>
  <c r="AK54" i="2"/>
  <c r="AK18" i="2"/>
  <c r="E40" i="2"/>
  <c r="F40" i="2" s="1"/>
  <c r="G40" i="2" s="1"/>
  <c r="H40" i="2" s="1"/>
  <c r="L40" i="2" s="1"/>
  <c r="C44" i="2"/>
  <c r="AB91" i="2"/>
  <c r="AC91" i="2" s="1"/>
  <c r="AB90" i="2"/>
  <c r="AC90" i="2" s="1"/>
  <c r="AD90" i="2" s="1"/>
  <c r="AF90" i="2" s="1"/>
  <c r="AB89" i="2"/>
  <c r="AC89" i="2" s="1"/>
  <c r="AS58" i="2"/>
  <c r="AT58" i="2" s="1"/>
  <c r="AU58" i="2" s="1"/>
  <c r="AW58" i="2" s="1"/>
  <c r="K58" i="2"/>
  <c r="L58" i="2" s="1"/>
  <c r="M58" i="2" s="1"/>
  <c r="O58" i="2" s="1"/>
  <c r="AB57" i="2"/>
  <c r="AC57" i="2" s="1"/>
  <c r="AD57" i="2" s="1"/>
  <c r="AS56" i="2"/>
  <c r="AT56" i="2" s="1"/>
  <c r="AU56" i="2" s="1"/>
  <c r="K56" i="2"/>
  <c r="L56" i="2" s="1"/>
  <c r="AS95" i="2"/>
  <c r="AT95" i="2" s="1"/>
  <c r="AU95" i="2" s="1"/>
  <c r="AW95" i="2" s="1"/>
  <c r="AS93" i="2"/>
  <c r="AT93" i="2" s="1"/>
  <c r="AB92" i="2"/>
  <c r="AC92" i="2" s="1"/>
  <c r="AS91" i="2"/>
  <c r="AT91" i="2" s="1"/>
  <c r="AU91" i="2" s="1"/>
  <c r="AU102" i="2" s="1"/>
  <c r="K91" i="2"/>
  <c r="L91" i="2" s="1"/>
  <c r="K90" i="2"/>
  <c r="L90" i="2" s="1"/>
  <c r="K89" i="2"/>
  <c r="L89" i="2" s="1"/>
  <c r="AS96" i="2"/>
  <c r="AT96" i="2" s="1"/>
  <c r="AU96" i="2" s="1"/>
  <c r="AW96" i="2" s="1"/>
  <c r="AS59" i="2"/>
  <c r="AT59" i="2" s="1"/>
  <c r="AB58" i="2"/>
  <c r="AC58" i="2" s="1"/>
  <c r="AD58" i="2" s="1"/>
  <c r="AF58" i="2" s="1"/>
  <c r="AS57" i="2"/>
  <c r="AT57" i="2" s="1"/>
  <c r="K57" i="2"/>
  <c r="L57" i="2" s="1"/>
  <c r="AB56" i="2"/>
  <c r="AC56" i="2" s="1"/>
  <c r="K54" i="2"/>
  <c r="L54" i="2" s="1"/>
  <c r="M54" i="2" s="1"/>
  <c r="O54" i="2" s="1"/>
  <c r="AS22" i="2"/>
  <c r="AT22" i="2" s="1"/>
  <c r="K22" i="2"/>
  <c r="L22" i="2" s="1"/>
  <c r="M22" i="2" s="1"/>
  <c r="O22" i="2" s="1"/>
  <c r="AB21" i="2"/>
  <c r="AC21" i="2" s="1"/>
  <c r="AD21" i="2" s="1"/>
  <c r="AF21" i="2" s="1"/>
  <c r="AS20" i="2"/>
  <c r="AT20" i="2" s="1"/>
  <c r="K20" i="2"/>
  <c r="L20" i="2" s="1"/>
  <c r="AB19" i="2"/>
  <c r="AC19" i="2" s="1"/>
  <c r="AS18" i="2"/>
  <c r="AT18" i="2" s="1"/>
  <c r="AS55" i="2"/>
  <c r="AT55" i="2" s="1"/>
  <c r="AU55" i="2" s="1"/>
  <c r="AW55" i="2" s="1"/>
  <c r="K55" i="2"/>
  <c r="L55" i="2" s="1"/>
  <c r="K53" i="2"/>
  <c r="L53" i="2" s="1"/>
  <c r="AS23" i="2"/>
  <c r="AT23" i="2" s="1"/>
  <c r="K23" i="2"/>
  <c r="L23" i="2" s="1"/>
  <c r="M23" i="2" s="1"/>
  <c r="O23" i="2" s="1"/>
  <c r="AB22" i="2"/>
  <c r="AC22" i="2" s="1"/>
  <c r="AS21" i="2"/>
  <c r="AT21" i="2" s="1"/>
  <c r="K21" i="2"/>
  <c r="L21" i="2" s="1"/>
  <c r="AB20" i="2"/>
  <c r="AC20" i="2" s="1"/>
  <c r="AD20" i="2" s="1"/>
  <c r="AF20" i="2" s="1"/>
  <c r="AS19" i="2"/>
  <c r="AT19" i="2" s="1"/>
  <c r="K19" i="2"/>
  <c r="L19" i="2" s="1"/>
  <c r="K88" i="2"/>
  <c r="L88" i="2" s="1"/>
  <c r="AB18" i="2"/>
  <c r="AC18" i="2" s="1"/>
  <c r="AD18" i="2" s="1"/>
  <c r="M20" i="2"/>
  <c r="O20" i="2" s="1"/>
  <c r="Z21" i="2"/>
  <c r="AA21" i="2" s="1"/>
  <c r="AU22" i="2"/>
  <c r="AW22" i="2" s="1"/>
  <c r="M53" i="2"/>
  <c r="T79" i="2"/>
  <c r="V75" i="2"/>
  <c r="W75" i="2" s="1"/>
  <c r="X75" i="2" s="1"/>
  <c r="Y75" i="2" s="1"/>
  <c r="AC75" i="2" s="1"/>
  <c r="AL80" i="2"/>
  <c r="AU77" i="2"/>
  <c r="U114" i="2"/>
  <c r="AD111" i="2"/>
  <c r="AF57" i="2"/>
  <c r="M89" i="2"/>
  <c r="O89" i="2" s="1"/>
  <c r="M90" i="2"/>
  <c r="O90" i="2" s="1"/>
  <c r="M91" i="2"/>
  <c r="O91" i="2" s="1"/>
  <c r="AK102" i="2"/>
  <c r="D114" i="2"/>
  <c r="M111" i="2"/>
  <c r="M19" i="2"/>
  <c r="O19" i="2" s="1"/>
  <c r="AU19" i="2"/>
  <c r="AW19" i="2" s="1"/>
  <c r="AW30" i="2" s="1"/>
  <c r="M21" i="2"/>
  <c r="O21" i="2" s="1"/>
  <c r="AU21" i="2"/>
  <c r="AW21" i="2" s="1"/>
  <c r="AD22" i="2"/>
  <c r="AF22" i="2" s="1"/>
  <c r="AU23" i="2"/>
  <c r="AW23" i="2" s="1"/>
  <c r="AW56" i="2"/>
  <c r="Z88" i="2"/>
  <c r="AA88" i="2" s="1"/>
  <c r="AB88" i="2" s="1"/>
  <c r="AC88" i="2" s="1"/>
  <c r="T88" i="2"/>
  <c r="AD92" i="2"/>
  <c r="AF92" i="2" s="1"/>
  <c r="AU93" i="2"/>
  <c r="AW93" i="2" s="1"/>
  <c r="C99" i="2"/>
  <c r="Z55" i="2"/>
  <c r="AA55" i="2" s="1"/>
  <c r="AB55" i="2" s="1"/>
  <c r="AC55" i="2" s="1"/>
  <c r="AD55" i="2" s="1"/>
  <c r="AF55" i="2" s="1"/>
  <c r="T53" i="2"/>
  <c r="AD56" i="2"/>
  <c r="AF56" i="2" s="1"/>
  <c r="M57" i="2"/>
  <c r="O57" i="2" s="1"/>
  <c r="AU57" i="2"/>
  <c r="AW57" i="2" s="1"/>
  <c r="AU59" i="2"/>
  <c r="AW59" i="2" s="1"/>
  <c r="I93" i="2"/>
  <c r="J93" i="2" s="1"/>
  <c r="K93" i="2" s="1"/>
  <c r="L93" i="2" s="1"/>
  <c r="M93" i="2" s="1"/>
  <c r="O93" i="2" s="1"/>
  <c r="AQ95" i="2"/>
  <c r="AR95" i="2" s="1"/>
  <c r="AD89" i="2"/>
  <c r="AF89" i="2" s="1"/>
  <c r="AD91" i="2"/>
  <c r="AF91" i="2" s="1"/>
  <c r="M88" i="2"/>
  <c r="O88" i="2" s="1"/>
  <c r="I92" i="2"/>
  <c r="J92" i="2" s="1"/>
  <c r="K92" i="2" s="1"/>
  <c r="L92" i="2" s="1"/>
  <c r="M92" i="2" s="1"/>
  <c r="O92" i="2" s="1"/>
  <c r="AQ92" i="2"/>
  <c r="AR92" i="2" s="1"/>
  <c r="AS92" i="2" s="1"/>
  <c r="AT92" i="2" s="1"/>
  <c r="AU92" i="2" s="1"/>
  <c r="AW92" i="2" s="1"/>
  <c r="AW103" i="2" s="1"/>
  <c r="Z93" i="2"/>
  <c r="AA93" i="2" s="1"/>
  <c r="AB93" i="2" s="1"/>
  <c r="AC93" i="2" s="1"/>
  <c r="AD93" i="2" s="1"/>
  <c r="AF93" i="2" s="1"/>
  <c r="AQ94" i="2"/>
  <c r="AR94" i="2" s="1"/>
  <c r="AS94" i="2" s="1"/>
  <c r="AT94" i="2" s="1"/>
  <c r="AU94" i="2" s="1"/>
  <c r="AW94" i="2" s="1"/>
  <c r="AQ96" i="2"/>
  <c r="AR96" i="2" s="1"/>
  <c r="AM117" i="2"/>
  <c r="AJ117" i="2"/>
  <c r="J10" i="2"/>
  <c r="I10" i="2"/>
  <c r="H10" i="2"/>
  <c r="G10" i="2"/>
  <c r="F10" i="2"/>
  <c r="E10" i="2"/>
  <c r="D10" i="2"/>
  <c r="C10" i="2"/>
  <c r="B10" i="2"/>
  <c r="A10" i="2"/>
  <c r="J9" i="2"/>
  <c r="I9" i="2"/>
  <c r="H9" i="2"/>
  <c r="G9" i="2"/>
  <c r="F9" i="2"/>
  <c r="E9" i="2"/>
  <c r="D9" i="2"/>
  <c r="C9" i="2"/>
  <c r="B9" i="2"/>
  <c r="A9" i="2"/>
  <c r="J8" i="2"/>
  <c r="I8" i="2"/>
  <c r="H8" i="2"/>
  <c r="G8" i="2"/>
  <c r="F8" i="2"/>
  <c r="E8" i="2"/>
  <c r="D8" i="2"/>
  <c r="C8" i="2"/>
  <c r="B8" i="2"/>
  <c r="A8" i="2"/>
  <c r="J7" i="2"/>
  <c r="I7" i="2"/>
  <c r="H7" i="2"/>
  <c r="G7" i="2"/>
  <c r="F7" i="2"/>
  <c r="E7" i="2"/>
  <c r="D7" i="2"/>
  <c r="C7" i="2"/>
  <c r="B7" i="2"/>
  <c r="A7" i="2"/>
  <c r="J6" i="2"/>
  <c r="I6" i="2"/>
  <c r="H6" i="2"/>
  <c r="G6" i="2"/>
  <c r="F6" i="2"/>
  <c r="E6" i="2"/>
  <c r="D6" i="2"/>
  <c r="C6" i="2"/>
  <c r="B6" i="2"/>
  <c r="A6" i="2"/>
  <c r="J5" i="2"/>
  <c r="I5" i="2"/>
  <c r="H5" i="2"/>
  <c r="G5" i="2"/>
  <c r="F5" i="2"/>
  <c r="E5" i="2"/>
  <c r="D5" i="2"/>
  <c r="C5" i="2"/>
  <c r="B5" i="2"/>
  <c r="A5" i="2"/>
  <c r="J4" i="2"/>
  <c r="I4" i="2"/>
  <c r="H4" i="2"/>
  <c r="G4" i="2"/>
  <c r="F4" i="2"/>
  <c r="E4" i="2"/>
  <c r="D4" i="2"/>
  <c r="C4" i="2"/>
  <c r="B4" i="2"/>
  <c r="A4" i="2"/>
  <c r="J3" i="2"/>
  <c r="I3" i="2"/>
  <c r="H3" i="2"/>
  <c r="G3" i="2"/>
  <c r="F3" i="2"/>
  <c r="E3" i="2"/>
  <c r="D3" i="2"/>
  <c r="C3" i="2"/>
  <c r="B3" i="2"/>
  <c r="A3" i="2"/>
  <c r="H2" i="2"/>
  <c r="E2" i="2"/>
  <c r="B2" i="2"/>
  <c r="A2" i="2"/>
  <c r="A1" i="2"/>
  <c r="AM117" i="1"/>
  <c r="AJ117" i="1"/>
  <c r="V114" i="1"/>
  <c r="T114" i="1"/>
  <c r="E114" i="1"/>
  <c r="AK113" i="1"/>
  <c r="AJ113" i="1"/>
  <c r="AL113" i="1" s="1"/>
  <c r="AI113" i="1"/>
  <c r="W110" i="1"/>
  <c r="X110" i="1" s="1"/>
  <c r="Y110" i="1" s="1"/>
  <c r="AC110" i="1" s="1"/>
  <c r="V110" i="1"/>
  <c r="T110" i="1"/>
  <c r="S110" i="1"/>
  <c r="U110" i="1" s="1"/>
  <c r="S114" i="1" s="1"/>
  <c r="R110" i="1"/>
  <c r="C110" i="1"/>
  <c r="E110" i="1" s="1"/>
  <c r="F110" i="1" s="1"/>
  <c r="G110" i="1" s="1"/>
  <c r="H110" i="1" s="1"/>
  <c r="L110" i="1" s="1"/>
  <c r="D114" i="1" s="1"/>
  <c r="B110" i="1"/>
  <c r="D110" i="1" s="1"/>
  <c r="B114" i="1" s="1"/>
  <c r="A110" i="1"/>
  <c r="B93" i="1"/>
  <c r="C93" i="1" s="1"/>
  <c r="AP91" i="1"/>
  <c r="Y88" i="1"/>
  <c r="H88" i="1"/>
  <c r="AM80" i="1"/>
  <c r="V79" i="1"/>
  <c r="E79" i="1"/>
  <c r="AK76" i="1"/>
  <c r="AM76" i="1" s="1"/>
  <c r="AN76" i="1" s="1"/>
  <c r="AO76" i="1" s="1"/>
  <c r="AP76" i="1" s="1"/>
  <c r="AT76" i="1" s="1"/>
  <c r="AL80" i="1" s="1"/>
  <c r="AJ76" i="1"/>
  <c r="AL76" i="1" s="1"/>
  <c r="AJ80" i="1" s="1"/>
  <c r="AI76" i="1"/>
  <c r="V75" i="1"/>
  <c r="W75" i="1" s="1"/>
  <c r="X75" i="1" s="1"/>
  <c r="Y75" i="1" s="1"/>
  <c r="AC75" i="1" s="1"/>
  <c r="T75" i="1"/>
  <c r="T79" i="1" s="1"/>
  <c r="S75" i="1"/>
  <c r="U75" i="1" s="1"/>
  <c r="S79" i="1" s="1"/>
  <c r="R75" i="1"/>
  <c r="C75" i="1"/>
  <c r="B75" i="1"/>
  <c r="D75" i="1" s="1"/>
  <c r="B79" i="1" s="1"/>
  <c r="A75" i="1"/>
  <c r="B58" i="1"/>
  <c r="AP54" i="1"/>
  <c r="Y53" i="1"/>
  <c r="H53" i="1"/>
  <c r="C53" i="1"/>
  <c r="AM44" i="1"/>
  <c r="AK44" i="1"/>
  <c r="V44" i="1"/>
  <c r="T44" i="1"/>
  <c r="E44" i="1"/>
  <c r="AK40" i="1"/>
  <c r="AM40" i="1" s="1"/>
  <c r="AN40" i="1" s="1"/>
  <c r="AO40" i="1" s="1"/>
  <c r="AP40" i="1" s="1"/>
  <c r="AT40" i="1" s="1"/>
  <c r="AJ40" i="1"/>
  <c r="AL40" i="1" s="1"/>
  <c r="AJ44" i="1" s="1"/>
  <c r="AI40" i="1"/>
  <c r="V40" i="1"/>
  <c r="W40" i="1" s="1"/>
  <c r="AC40" i="1" s="1"/>
  <c r="T40" i="1"/>
  <c r="S40" i="1"/>
  <c r="U40" i="1" s="1"/>
  <c r="S44" i="1" s="1"/>
  <c r="R40" i="1"/>
  <c r="C40" i="1"/>
  <c r="E40" i="1" s="1"/>
  <c r="F40" i="1" s="1"/>
  <c r="G40" i="1" s="1"/>
  <c r="H40" i="1" s="1"/>
  <c r="L40" i="1" s="1"/>
  <c r="B40" i="1"/>
  <c r="D40" i="1" s="1"/>
  <c r="B44" i="1" s="1"/>
  <c r="A40" i="1"/>
  <c r="AK23" i="1"/>
  <c r="S21" i="1"/>
  <c r="T21" i="1" s="1"/>
  <c r="S19" i="1"/>
  <c r="T19" i="1" s="1"/>
  <c r="AP18" i="1"/>
  <c r="Y18" i="1"/>
  <c r="H18" i="1"/>
  <c r="J10" i="1"/>
  <c r="AJ96" i="1" s="1"/>
  <c r="I10" i="1"/>
  <c r="S93" i="1" s="1"/>
  <c r="H10" i="1"/>
  <c r="G10" i="1"/>
  <c r="AJ59" i="1" s="1"/>
  <c r="F10" i="1"/>
  <c r="S58" i="1" s="1"/>
  <c r="Z58" i="1" s="1"/>
  <c r="AA58" i="1" s="1"/>
  <c r="AB58" i="1" s="1"/>
  <c r="AC58" i="1" s="1"/>
  <c r="E10" i="1"/>
  <c r="D10" i="1"/>
  <c r="AJ23" i="1" s="1"/>
  <c r="AQ23" i="1" s="1"/>
  <c r="AR23" i="1" s="1"/>
  <c r="C10" i="1"/>
  <c r="S23" i="1" s="1"/>
  <c r="B10" i="1"/>
  <c r="B23" i="1" s="1"/>
  <c r="I23" i="1" s="1"/>
  <c r="J23" i="1" s="1"/>
  <c r="A10" i="1"/>
  <c r="J9" i="1"/>
  <c r="AJ95" i="1" s="1"/>
  <c r="I9" i="1"/>
  <c r="S92" i="1" s="1"/>
  <c r="T92" i="1" s="1"/>
  <c r="H9" i="1"/>
  <c r="B92" i="1" s="1"/>
  <c r="G9" i="1"/>
  <c r="AJ58" i="1" s="1"/>
  <c r="AK58" i="1" s="1"/>
  <c r="F9" i="1"/>
  <c r="S57" i="1" s="1"/>
  <c r="E9" i="1"/>
  <c r="B57" i="1" s="1"/>
  <c r="D9" i="1"/>
  <c r="AJ22" i="1" s="1"/>
  <c r="C9" i="1"/>
  <c r="S22" i="1" s="1"/>
  <c r="Z22" i="1" s="1"/>
  <c r="AA22" i="1" s="1"/>
  <c r="B9" i="1"/>
  <c r="B22" i="1" s="1"/>
  <c r="A9" i="1"/>
  <c r="J8" i="1"/>
  <c r="AJ94" i="1" s="1"/>
  <c r="I8" i="1"/>
  <c r="S91" i="1" s="1"/>
  <c r="H8" i="1"/>
  <c r="B91" i="1" s="1"/>
  <c r="I91" i="1" s="1"/>
  <c r="J91" i="1" s="1"/>
  <c r="G8" i="1"/>
  <c r="AJ57" i="1" s="1"/>
  <c r="F8" i="1"/>
  <c r="S56" i="1" s="1"/>
  <c r="E8" i="1"/>
  <c r="B56" i="1" s="1"/>
  <c r="D8" i="1"/>
  <c r="AJ21" i="1" s="1"/>
  <c r="AQ21" i="1" s="1"/>
  <c r="AR21" i="1" s="1"/>
  <c r="C8" i="1"/>
  <c r="B8" i="1"/>
  <c r="B21" i="1" s="1"/>
  <c r="A8" i="1"/>
  <c r="J7" i="1"/>
  <c r="AJ93" i="1" s="1"/>
  <c r="I7" i="1"/>
  <c r="S90" i="1" s="1"/>
  <c r="H7" i="1"/>
  <c r="B90" i="1" s="1"/>
  <c r="G7" i="1"/>
  <c r="AJ56" i="1" s="1"/>
  <c r="F7" i="1"/>
  <c r="S55" i="1" s="1"/>
  <c r="E7" i="1"/>
  <c r="B55" i="1" s="1"/>
  <c r="I55" i="1" s="1"/>
  <c r="J55" i="1" s="1"/>
  <c r="D7" i="1"/>
  <c r="AJ20" i="1" s="1"/>
  <c r="C7" i="1"/>
  <c r="S20" i="1" s="1"/>
  <c r="B7" i="1"/>
  <c r="B20" i="1" s="1"/>
  <c r="C20" i="1" s="1"/>
  <c r="A7" i="1"/>
  <c r="J6" i="1"/>
  <c r="AJ92" i="1" s="1"/>
  <c r="I6" i="1"/>
  <c r="S89" i="1" s="1"/>
  <c r="H6" i="1"/>
  <c r="B89" i="1" s="1"/>
  <c r="G6" i="1"/>
  <c r="AJ55" i="1" s="1"/>
  <c r="F6" i="1"/>
  <c r="S54" i="1" s="1"/>
  <c r="Z54" i="1" s="1"/>
  <c r="AA54" i="1" s="1"/>
  <c r="E6" i="1"/>
  <c r="B54" i="1" s="1"/>
  <c r="C54" i="1" s="1"/>
  <c r="D6" i="1"/>
  <c r="AJ19" i="1" s="1"/>
  <c r="C6" i="1"/>
  <c r="B6" i="1"/>
  <c r="B19" i="1" s="1"/>
  <c r="A6" i="1"/>
  <c r="J5" i="1"/>
  <c r="AJ91" i="1" s="1"/>
  <c r="AQ91" i="1" s="1"/>
  <c r="AR91" i="1" s="1"/>
  <c r="I5" i="1"/>
  <c r="S88" i="1" s="1"/>
  <c r="H5" i="1"/>
  <c r="B88" i="1" s="1"/>
  <c r="G5" i="1"/>
  <c r="AJ54" i="1" s="1"/>
  <c r="F5" i="1"/>
  <c r="S53" i="1" s="1"/>
  <c r="E5" i="1"/>
  <c r="B53" i="1" s="1"/>
  <c r="I53" i="1" s="1"/>
  <c r="J53" i="1" s="1"/>
  <c r="D5" i="1"/>
  <c r="AJ18" i="1" s="1"/>
  <c r="C5" i="1"/>
  <c r="S18" i="1" s="1"/>
  <c r="Z18" i="1" s="1"/>
  <c r="AA18" i="1" s="1"/>
  <c r="B5" i="1"/>
  <c r="B18" i="1" s="1"/>
  <c r="I18" i="1" s="1"/>
  <c r="J18" i="1" s="1"/>
  <c r="K18" i="1" s="1"/>
  <c r="L18" i="1" s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E2" i="1"/>
  <c r="B2" i="1"/>
  <c r="A2" i="1"/>
  <c r="A1" i="1"/>
  <c r="AW66" i="2" l="1"/>
  <c r="O65" i="2"/>
  <c r="AD29" i="2"/>
  <c r="AF18" i="2"/>
  <c r="AF30" i="2"/>
  <c r="AF65" i="2"/>
  <c r="O100" i="2"/>
  <c r="O30" i="2"/>
  <c r="AK29" i="2"/>
  <c r="AU18" i="2"/>
  <c r="AU29" i="2" s="1"/>
  <c r="AW91" i="2"/>
  <c r="D44" i="2"/>
  <c r="M41" i="2"/>
  <c r="AK65" i="2"/>
  <c r="AU54" i="2"/>
  <c r="AU65" i="2" s="1"/>
  <c r="M18" i="2"/>
  <c r="M29" i="2" s="1"/>
  <c r="O18" i="2"/>
  <c r="C29" i="2"/>
  <c r="V53" i="2" s="1"/>
  <c r="M64" i="2"/>
  <c r="O53" i="2"/>
  <c r="AF100" i="2"/>
  <c r="AD99" i="2"/>
  <c r="AD53" i="2"/>
  <c r="AD64" i="2" s="1"/>
  <c r="T64" i="2"/>
  <c r="M99" i="2"/>
  <c r="T99" i="2"/>
  <c r="AD88" i="2"/>
  <c r="AF88" i="2" s="1"/>
  <c r="U79" i="2"/>
  <c r="AD76" i="2"/>
  <c r="T22" i="1"/>
  <c r="AL117" i="2"/>
  <c r="AK117" i="2"/>
  <c r="AK55" i="1"/>
  <c r="AQ55" i="1"/>
  <c r="AR55" i="1" s="1"/>
  <c r="C57" i="1"/>
  <c r="I57" i="1"/>
  <c r="J57" i="1" s="1"/>
  <c r="K57" i="1" s="1"/>
  <c r="L57" i="1" s="1"/>
  <c r="T23" i="1"/>
  <c r="Z23" i="1"/>
  <c r="AA23" i="1" s="1"/>
  <c r="AK19" i="1"/>
  <c r="AQ19" i="1"/>
  <c r="AR19" i="1" s="1"/>
  <c r="AS19" i="1" s="1"/>
  <c r="AT19" i="1" s="1"/>
  <c r="AK93" i="1"/>
  <c r="AQ93" i="1"/>
  <c r="AR93" i="1" s="1"/>
  <c r="C22" i="1"/>
  <c r="I22" i="1"/>
  <c r="J22" i="1" s="1"/>
  <c r="K22" i="1" s="1"/>
  <c r="L22" i="1" s="1"/>
  <c r="T57" i="1"/>
  <c r="Z57" i="1"/>
  <c r="AA57" i="1" s="1"/>
  <c r="AU41" i="1"/>
  <c r="AL44" i="1"/>
  <c r="AQ54" i="1"/>
  <c r="AR54" i="1" s="1"/>
  <c r="AS54" i="1" s="1"/>
  <c r="AT54" i="1" s="1"/>
  <c r="AK54" i="1"/>
  <c r="T20" i="1"/>
  <c r="Z20" i="1"/>
  <c r="AA20" i="1" s="1"/>
  <c r="AB20" i="1" s="1"/>
  <c r="AC20" i="1" s="1"/>
  <c r="M41" i="1"/>
  <c r="D44" i="1"/>
  <c r="U44" i="1"/>
  <c r="AD41" i="1"/>
  <c r="AK18" i="1"/>
  <c r="AQ18" i="1"/>
  <c r="AR18" i="1" s="1"/>
  <c r="C19" i="1"/>
  <c r="I19" i="1"/>
  <c r="J19" i="1" s="1"/>
  <c r="K19" i="1" s="1"/>
  <c r="L19" i="1" s="1"/>
  <c r="AQ20" i="1"/>
  <c r="AR20" i="1" s="1"/>
  <c r="AK20" i="1"/>
  <c r="C21" i="1"/>
  <c r="I21" i="1"/>
  <c r="J21" i="1" s="1"/>
  <c r="K21" i="1" s="1"/>
  <c r="L21" i="1" s="1"/>
  <c r="Z56" i="1"/>
  <c r="AA56" i="1" s="1"/>
  <c r="AB56" i="1" s="1"/>
  <c r="AC56" i="1" s="1"/>
  <c r="T56" i="1"/>
  <c r="AK22" i="1"/>
  <c r="AQ22" i="1"/>
  <c r="AR22" i="1" s="1"/>
  <c r="AS22" i="1" s="1"/>
  <c r="AT22" i="1" s="1"/>
  <c r="I90" i="1"/>
  <c r="J90" i="1" s="1"/>
  <c r="K90" i="1" s="1"/>
  <c r="L90" i="1" s="1"/>
  <c r="C90" i="1"/>
  <c r="C92" i="1"/>
  <c r="I92" i="1"/>
  <c r="J92" i="1" s="1"/>
  <c r="Z19" i="1"/>
  <c r="AA19" i="1" s="1"/>
  <c r="AB19" i="1" s="1"/>
  <c r="AC19" i="1" s="1"/>
  <c r="AF19" i="1" s="1"/>
  <c r="I20" i="1"/>
  <c r="J20" i="1" s="1"/>
  <c r="C58" i="1"/>
  <c r="I58" i="1"/>
  <c r="J58" i="1" s="1"/>
  <c r="K58" i="1" s="1"/>
  <c r="L58" i="1" s="1"/>
  <c r="I88" i="1"/>
  <c r="J88" i="1" s="1"/>
  <c r="K88" i="1" s="1"/>
  <c r="L88" i="1" s="1"/>
  <c r="C88" i="1"/>
  <c r="Z21" i="1"/>
  <c r="AA21" i="1" s="1"/>
  <c r="AB21" i="1" s="1"/>
  <c r="AC21" i="1" s="1"/>
  <c r="AK94" i="1"/>
  <c r="AQ94" i="1"/>
  <c r="AR94" i="1" s="1"/>
  <c r="AS94" i="1" s="1"/>
  <c r="AT94" i="1" s="1"/>
  <c r="AK96" i="1"/>
  <c r="AQ96" i="1"/>
  <c r="AR96" i="1" s="1"/>
  <c r="T90" i="1"/>
  <c r="Z90" i="1"/>
  <c r="AA90" i="1" s="1"/>
  <c r="AB90" i="1" s="1"/>
  <c r="AC90" i="1" s="1"/>
  <c r="AB57" i="1"/>
  <c r="AC57" i="1" s="1"/>
  <c r="AS93" i="1"/>
  <c r="AT93" i="1" s="1"/>
  <c r="AS91" i="1"/>
  <c r="AT91" i="1" s="1"/>
  <c r="K91" i="1"/>
  <c r="L91" i="1" s="1"/>
  <c r="AB23" i="1"/>
  <c r="AC23" i="1" s="1"/>
  <c r="AS96" i="1"/>
  <c r="AT96" i="1" s="1"/>
  <c r="K92" i="1"/>
  <c r="L92" i="1" s="1"/>
  <c r="AS55" i="1"/>
  <c r="AT55" i="1" s="1"/>
  <c r="K55" i="1"/>
  <c r="L55" i="1" s="1"/>
  <c r="K53" i="1"/>
  <c r="L53" i="1" s="1"/>
  <c r="O53" i="1" s="1"/>
  <c r="K23" i="1"/>
  <c r="L23" i="1" s="1"/>
  <c r="C55" i="1"/>
  <c r="I93" i="1"/>
  <c r="J93" i="1" s="1"/>
  <c r="K93" i="1" s="1"/>
  <c r="L93" i="1" s="1"/>
  <c r="O93" i="1" s="1"/>
  <c r="AM113" i="1"/>
  <c r="AN113" i="1" s="1"/>
  <c r="AO113" i="1" s="1"/>
  <c r="AP113" i="1" s="1"/>
  <c r="AT113" i="1" s="1"/>
  <c r="AK117" i="1"/>
  <c r="Z53" i="1"/>
  <c r="AA53" i="1" s="1"/>
  <c r="AB53" i="1" s="1"/>
  <c r="AC53" i="1" s="1"/>
  <c r="T53" i="1"/>
  <c r="I89" i="1"/>
  <c r="J89" i="1" s="1"/>
  <c r="K89" i="1" s="1"/>
  <c r="L89" i="1" s="1"/>
  <c r="C89" i="1"/>
  <c r="T55" i="1"/>
  <c r="Z55" i="1"/>
  <c r="AA55" i="1" s="1"/>
  <c r="AB55" i="1" s="1"/>
  <c r="AC55" i="1" s="1"/>
  <c r="AK95" i="1"/>
  <c r="AQ95" i="1"/>
  <c r="AR95" i="1" s="1"/>
  <c r="AS95" i="1" s="1"/>
  <c r="AT95" i="1" s="1"/>
  <c r="C18" i="1"/>
  <c r="AS18" i="1"/>
  <c r="AT18" i="1" s="1"/>
  <c r="K20" i="1"/>
  <c r="L20" i="1" s="1"/>
  <c r="M20" i="1" s="1"/>
  <c r="O20" i="1" s="1"/>
  <c r="AS20" i="1"/>
  <c r="AT20" i="1" s="1"/>
  <c r="AK21" i="1"/>
  <c r="C23" i="1"/>
  <c r="T54" i="1"/>
  <c r="AQ58" i="1"/>
  <c r="AR58" i="1" s="1"/>
  <c r="AS58" i="1" s="1"/>
  <c r="AT58" i="1" s="1"/>
  <c r="AW58" i="1" s="1"/>
  <c r="AK91" i="1"/>
  <c r="Z92" i="1"/>
  <c r="AA92" i="1" s="1"/>
  <c r="AB92" i="1" s="1"/>
  <c r="AC92" i="1" s="1"/>
  <c r="AF92" i="1" s="1"/>
  <c r="M111" i="1"/>
  <c r="AK92" i="1"/>
  <c r="AQ92" i="1"/>
  <c r="AR92" i="1" s="1"/>
  <c r="AS92" i="1" s="1"/>
  <c r="AT92" i="1" s="1"/>
  <c r="Z88" i="1"/>
  <c r="AA88" i="1" s="1"/>
  <c r="AB88" i="1" s="1"/>
  <c r="AC88" i="1" s="1"/>
  <c r="T88" i="1"/>
  <c r="AQ57" i="1"/>
  <c r="AR57" i="1" s="1"/>
  <c r="AS57" i="1" s="1"/>
  <c r="AT57" i="1" s="1"/>
  <c r="AK57" i="1"/>
  <c r="AQ59" i="1"/>
  <c r="AR59" i="1" s="1"/>
  <c r="AS59" i="1" s="1"/>
  <c r="AT59" i="1" s="1"/>
  <c r="AK59" i="1"/>
  <c r="T18" i="1"/>
  <c r="AS21" i="1"/>
  <c r="AT21" i="1" s="1"/>
  <c r="AB54" i="1"/>
  <c r="AC54" i="1" s="1"/>
  <c r="U114" i="1"/>
  <c r="AD111" i="1"/>
  <c r="T89" i="1"/>
  <c r="Z89" i="1"/>
  <c r="AA89" i="1" s="1"/>
  <c r="AB89" i="1" s="1"/>
  <c r="AC89" i="1" s="1"/>
  <c r="AK56" i="1"/>
  <c r="AQ56" i="1"/>
  <c r="AR56" i="1" s="1"/>
  <c r="AS56" i="1" s="1"/>
  <c r="AT56" i="1" s="1"/>
  <c r="C56" i="1"/>
  <c r="I56" i="1"/>
  <c r="J56" i="1" s="1"/>
  <c r="K56" i="1" s="1"/>
  <c r="L56" i="1" s="1"/>
  <c r="T91" i="1"/>
  <c r="Z91" i="1"/>
  <c r="AA91" i="1" s="1"/>
  <c r="AB91" i="1" s="1"/>
  <c r="AC91" i="1" s="1"/>
  <c r="T93" i="1"/>
  <c r="Z93" i="1"/>
  <c r="AA93" i="1" s="1"/>
  <c r="AB93" i="1" s="1"/>
  <c r="AC93" i="1" s="1"/>
  <c r="AB18" i="1"/>
  <c r="AC18" i="1" s="1"/>
  <c r="AB22" i="1"/>
  <c r="AC22" i="1" s="1"/>
  <c r="AF22" i="1" s="1"/>
  <c r="AS23" i="1"/>
  <c r="AT23" i="1" s="1"/>
  <c r="AW23" i="1" s="1"/>
  <c r="C44" i="1"/>
  <c r="I54" i="1"/>
  <c r="J54" i="1" s="1"/>
  <c r="K54" i="1" s="1"/>
  <c r="L54" i="1" s="1"/>
  <c r="T58" i="1"/>
  <c r="U79" i="1"/>
  <c r="AD76" i="1"/>
  <c r="AU77" i="1"/>
  <c r="C91" i="1"/>
  <c r="C114" i="1"/>
  <c r="E75" i="1"/>
  <c r="F75" i="1" s="1"/>
  <c r="G75" i="1" s="1"/>
  <c r="H75" i="1" s="1"/>
  <c r="L75" i="1" s="1"/>
  <c r="C79" i="1"/>
  <c r="AK80" i="1"/>
  <c r="AW54" i="2" l="1"/>
  <c r="V88" i="2"/>
  <c r="W88" i="2"/>
  <c r="W53" i="2"/>
  <c r="AM59" i="2"/>
  <c r="AN59" i="2" s="1"/>
  <c r="V56" i="2"/>
  <c r="W56" i="2" s="1"/>
  <c r="AM94" i="2"/>
  <c r="AN94" i="2" s="1"/>
  <c r="AM92" i="2"/>
  <c r="AN92" i="2" s="1"/>
  <c r="E57" i="2"/>
  <c r="F57" i="2" s="1"/>
  <c r="V58" i="2"/>
  <c r="W58" i="2" s="1"/>
  <c r="AM57" i="2"/>
  <c r="AN57" i="2" s="1"/>
  <c r="E23" i="2"/>
  <c r="F23" i="2" s="1"/>
  <c r="V20" i="2"/>
  <c r="W20" i="2" s="1"/>
  <c r="AM21" i="2"/>
  <c r="AN21" i="2" s="1"/>
  <c r="E19" i="2"/>
  <c r="F19" i="2" s="1"/>
  <c r="V22" i="2"/>
  <c r="W22" i="2" s="1"/>
  <c r="AM19" i="2"/>
  <c r="AN19" i="2" s="1"/>
  <c r="AM23" i="2"/>
  <c r="AN23" i="2" s="1"/>
  <c r="E21" i="2"/>
  <c r="F21" i="2" s="1"/>
  <c r="AM58" i="2"/>
  <c r="AN58" i="2" s="1"/>
  <c r="V55" i="2"/>
  <c r="W55" i="2" s="1"/>
  <c r="E20" i="2"/>
  <c r="F20" i="2" s="1"/>
  <c r="AM22" i="2"/>
  <c r="AN22" i="2" s="1"/>
  <c r="V90" i="2"/>
  <c r="W90" i="2" s="1"/>
  <c r="V57" i="2"/>
  <c r="W57" i="2" s="1"/>
  <c r="E89" i="2"/>
  <c r="F89" i="2" s="1"/>
  <c r="V93" i="2"/>
  <c r="W93" i="2" s="1"/>
  <c r="AM93" i="2"/>
  <c r="AN93" i="2" s="1"/>
  <c r="E93" i="2"/>
  <c r="F93" i="2" s="1"/>
  <c r="E88" i="2"/>
  <c r="AM20" i="2"/>
  <c r="AN20" i="2" s="1"/>
  <c r="E55" i="2"/>
  <c r="F55" i="2" s="1"/>
  <c r="E56" i="2"/>
  <c r="F56" i="2" s="1"/>
  <c r="V19" i="2"/>
  <c r="W19" i="2" s="1"/>
  <c r="E53" i="2"/>
  <c r="AM91" i="2"/>
  <c r="E54" i="2"/>
  <c r="F54" i="2" s="1"/>
  <c r="V23" i="2"/>
  <c r="W23" i="2" s="1"/>
  <c r="V21" i="2"/>
  <c r="W21" i="2" s="1"/>
  <c r="E90" i="2"/>
  <c r="F90" i="2" s="1"/>
  <c r="AM96" i="2"/>
  <c r="AN96" i="2" s="1"/>
  <c r="V18" i="2"/>
  <c r="V54" i="2"/>
  <c r="W54" i="2" s="1"/>
  <c r="E22" i="2"/>
  <c r="F22" i="2" s="1"/>
  <c r="E58" i="2"/>
  <c r="F58" i="2" s="1"/>
  <c r="V91" i="2"/>
  <c r="W91" i="2" s="1"/>
  <c r="E92" i="2"/>
  <c r="F92" i="2" s="1"/>
  <c r="AM56" i="2"/>
  <c r="AN56" i="2" s="1"/>
  <c r="V92" i="2"/>
  <c r="W92" i="2" s="1"/>
  <c r="E91" i="2"/>
  <c r="F91" i="2" s="1"/>
  <c r="AM55" i="2"/>
  <c r="AN55" i="2" s="1"/>
  <c r="V89" i="2"/>
  <c r="W89" i="2" s="1"/>
  <c r="AM95" i="2"/>
  <c r="AN95" i="2" s="1"/>
  <c r="AW18" i="2"/>
  <c r="AF53" i="2"/>
  <c r="E18" i="2"/>
  <c r="AM54" i="2"/>
  <c r="AM18" i="2"/>
  <c r="AF21" i="1"/>
  <c r="O54" i="1"/>
  <c r="D79" i="1"/>
  <c r="M76" i="1"/>
  <c r="AF91" i="1"/>
  <c r="AW56" i="1"/>
  <c r="AW59" i="1"/>
  <c r="AM59" i="1"/>
  <c r="AN59" i="1" s="1"/>
  <c r="AF88" i="1"/>
  <c r="AW92" i="1"/>
  <c r="AW91" i="1"/>
  <c r="AW21" i="1"/>
  <c r="AW95" i="1"/>
  <c r="AU114" i="1"/>
  <c r="AL117" i="1"/>
  <c r="AF90" i="1"/>
  <c r="AW94" i="1"/>
  <c r="AF56" i="1"/>
  <c r="AW20" i="1"/>
  <c r="AF53" i="1"/>
  <c r="O58" i="1"/>
  <c r="AW18" i="1"/>
  <c r="M22" i="1"/>
  <c r="O22" i="1" s="1"/>
  <c r="O57" i="1"/>
  <c r="O56" i="1"/>
  <c r="AW57" i="1"/>
  <c r="O18" i="1"/>
  <c r="AM56" i="1"/>
  <c r="AN56" i="1" s="1"/>
  <c r="AF55" i="1"/>
  <c r="O55" i="1"/>
  <c r="AW96" i="1"/>
  <c r="O92" i="1"/>
  <c r="E92" i="1"/>
  <c r="F92" i="1" s="1"/>
  <c r="AF20" i="1"/>
  <c r="O91" i="1"/>
  <c r="E91" i="1"/>
  <c r="F91" i="1" s="1"/>
  <c r="AF58" i="1"/>
  <c r="V58" i="1"/>
  <c r="W58" i="1" s="1"/>
  <c r="AF93" i="1"/>
  <c r="V93" i="1"/>
  <c r="W93" i="1" s="1"/>
  <c r="AF18" i="1"/>
  <c r="M23" i="1"/>
  <c r="O23" i="1" s="1"/>
  <c r="E89" i="1"/>
  <c r="F89" i="1" s="1"/>
  <c r="E88" i="1"/>
  <c r="O88" i="1"/>
  <c r="E90" i="1"/>
  <c r="F90" i="1" s="1"/>
  <c r="O90" i="1"/>
  <c r="AW22" i="1"/>
  <c r="M21" i="1"/>
  <c r="O21" i="1" s="1"/>
  <c r="M19" i="1"/>
  <c r="AM54" i="1"/>
  <c r="AW54" i="1"/>
  <c r="AF57" i="1"/>
  <c r="AW93" i="1"/>
  <c r="V23" i="1"/>
  <c r="W23" i="1" s="1"/>
  <c r="AM55" i="1"/>
  <c r="AN55" i="1" s="1"/>
  <c r="AW55" i="1"/>
  <c r="E29" i="2" l="1"/>
  <c r="P30" i="2" s="1"/>
  <c r="F36" i="2" s="1"/>
  <c r="F18" i="2"/>
  <c r="E64" i="2"/>
  <c r="P65" i="2" s="1"/>
  <c r="F71" i="2" s="1"/>
  <c r="F53" i="2"/>
  <c r="E99" i="2"/>
  <c r="P100" i="2" s="1"/>
  <c r="F106" i="2" s="1"/>
  <c r="F88" i="2"/>
  <c r="V64" i="2"/>
  <c r="AG65" i="2" s="1"/>
  <c r="W71" i="2" s="1"/>
  <c r="AN18" i="2"/>
  <c r="AM29" i="2"/>
  <c r="AX30" i="2" s="1"/>
  <c r="AN36" i="2" s="1"/>
  <c r="V99" i="2"/>
  <c r="AG100" i="2" s="1"/>
  <c r="W106" i="2" s="1"/>
  <c r="V29" i="2"/>
  <c r="AG30" i="2" s="1"/>
  <c r="W36" i="2" s="1"/>
  <c r="W18" i="2"/>
  <c r="AM65" i="2"/>
  <c r="AX66" i="2" s="1"/>
  <c r="AN72" i="2" s="1"/>
  <c r="AN54" i="2"/>
  <c r="AM102" i="2"/>
  <c r="AX103" i="2" s="1"/>
  <c r="AN109" i="2" s="1"/>
  <c r="AN91" i="2"/>
  <c r="AM18" i="1"/>
  <c r="AN18" i="1" s="1"/>
  <c r="V90" i="1"/>
  <c r="W90" i="1" s="1"/>
  <c r="V91" i="1"/>
  <c r="W91" i="1" s="1"/>
  <c r="AM96" i="1"/>
  <c r="AN96" i="1" s="1"/>
  <c r="E55" i="1"/>
  <c r="F55" i="1" s="1"/>
  <c r="AD99" i="1"/>
  <c r="AW103" i="1"/>
  <c r="AF23" i="1"/>
  <c r="AM93" i="1"/>
  <c r="AN93" i="1" s="1"/>
  <c r="E19" i="1"/>
  <c r="F19" i="1" s="1"/>
  <c r="AM22" i="1"/>
  <c r="AN22" i="1" s="1"/>
  <c r="O89" i="1"/>
  <c r="O100" i="1" s="1"/>
  <c r="E23" i="1"/>
  <c r="F23" i="1" s="1"/>
  <c r="E18" i="1"/>
  <c r="E56" i="1"/>
  <c r="F56" i="1" s="1"/>
  <c r="E57" i="1"/>
  <c r="F57" i="1" s="1"/>
  <c r="AW19" i="1"/>
  <c r="AW30" i="1" s="1"/>
  <c r="V53" i="1"/>
  <c r="V54" i="1"/>
  <c r="W54" i="1" s="1"/>
  <c r="AM20" i="1"/>
  <c r="AN20" i="1" s="1"/>
  <c r="AM94" i="1"/>
  <c r="AN94" i="1" s="1"/>
  <c r="AM21" i="1"/>
  <c r="AN21" i="1" s="1"/>
  <c r="O65" i="1"/>
  <c r="O19" i="1"/>
  <c r="F88" i="1"/>
  <c r="E93" i="1"/>
  <c r="F93" i="1" s="1"/>
  <c r="E53" i="1"/>
  <c r="E20" i="1"/>
  <c r="F20" i="1" s="1"/>
  <c r="V92" i="1"/>
  <c r="W92" i="1" s="1"/>
  <c r="AM58" i="1"/>
  <c r="AN58" i="1" s="1"/>
  <c r="V19" i="1"/>
  <c r="W19" i="1" s="1"/>
  <c r="E54" i="1"/>
  <c r="F54" i="1" s="1"/>
  <c r="V22" i="1"/>
  <c r="W22" i="1" s="1"/>
  <c r="V21" i="1"/>
  <c r="W21" i="1" s="1"/>
  <c r="AM23" i="1"/>
  <c r="AN23" i="1" s="1"/>
  <c r="AM57" i="1"/>
  <c r="AN57" i="1" s="1"/>
  <c r="AF89" i="1"/>
  <c r="AF100" i="1" s="1"/>
  <c r="E58" i="1"/>
  <c r="F58" i="1" s="1"/>
  <c r="AM95" i="1"/>
  <c r="AN95" i="1" s="1"/>
  <c r="AM92" i="1"/>
  <c r="AN92" i="1" s="1"/>
  <c r="V88" i="1"/>
  <c r="AF30" i="1"/>
  <c r="AW66" i="1"/>
  <c r="AN54" i="1"/>
  <c r="V57" i="1"/>
  <c r="W57" i="1" s="1"/>
  <c r="E21" i="1"/>
  <c r="F21" i="1" s="1"/>
  <c r="V18" i="1"/>
  <c r="V20" i="1"/>
  <c r="W20" i="1" s="1"/>
  <c r="V55" i="1"/>
  <c r="W55" i="1" s="1"/>
  <c r="V89" i="1"/>
  <c r="W89" i="1" s="1"/>
  <c r="AM19" i="1"/>
  <c r="AN19" i="1" s="1"/>
  <c r="E22" i="1"/>
  <c r="F22" i="1" s="1"/>
  <c r="AF54" i="1"/>
  <c r="AF65" i="1" s="1"/>
  <c r="V56" i="1"/>
  <c r="W56" i="1" s="1"/>
  <c r="AM91" i="1"/>
  <c r="P30" i="1" l="1"/>
  <c r="P100" i="1"/>
  <c r="P65" i="1"/>
  <c r="F53" i="1"/>
  <c r="AX66" i="1"/>
  <c r="W88" i="1"/>
  <c r="AG100" i="1"/>
  <c r="AX30" i="1"/>
  <c r="AG65" i="1"/>
  <c r="W71" i="1" s="1"/>
  <c r="W53" i="1"/>
  <c r="F18" i="1"/>
  <c r="AX103" i="1"/>
  <c r="AN91" i="1"/>
  <c r="V29" i="1"/>
  <c r="AG30" i="1" s="1"/>
  <c r="W18" i="1"/>
</calcChain>
</file>

<file path=xl/sharedStrings.xml><?xml version="1.0" encoding="utf-8"?>
<sst xmlns="http://schemas.openxmlformats.org/spreadsheetml/2006/main" count="842" uniqueCount="48">
  <si>
    <t>pH 6.5</t>
  </si>
  <si>
    <t>pH 8.5</t>
  </si>
  <si>
    <t>Iron (Fe)</t>
  </si>
  <si>
    <t>Experimental</t>
  </si>
  <si>
    <t>Square difference</t>
  </si>
  <si>
    <t>Model</t>
  </si>
  <si>
    <t>0,174 (l/min)</t>
  </si>
  <si>
    <t>0,262 (l/min)</t>
  </si>
  <si>
    <t>0,523 (l/min)</t>
  </si>
  <si>
    <t>1,67 (ml/min)</t>
  </si>
  <si>
    <t>2,52(ml/min)</t>
  </si>
  <si>
    <t>5,0 (ml/min)</t>
  </si>
  <si>
    <r>
      <t>C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(mg/l)</t>
    </r>
  </si>
  <si>
    <t>Ce (mg/l)</t>
  </si>
  <si>
    <t>qe(mg/g)</t>
  </si>
  <si>
    <t>ln(qe)</t>
  </si>
  <si>
    <r>
      <t>R (J.K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.mol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</t>
    </r>
  </si>
  <si>
    <t>T (K)</t>
  </si>
  <si>
    <t>(1+1/Ce)</t>
  </si>
  <si>
    <t>ln(1+1/Ce)</t>
  </si>
  <si>
    <t>RTln(1/Ce)</t>
  </si>
  <si>
    <r>
      <t>Ɛ</t>
    </r>
    <r>
      <rPr>
        <b/>
        <vertAlign val="superscript"/>
        <sz val="11"/>
        <color indexed="8"/>
        <rFont val="Calibri"/>
        <family val="2"/>
      </rPr>
      <t>2</t>
    </r>
  </si>
  <si>
    <t>Residual ^2</t>
  </si>
  <si>
    <t>SUM</t>
  </si>
  <si>
    <t>SSR</t>
  </si>
  <si>
    <t>ASSR</t>
  </si>
  <si>
    <t>*average (D9:D18)</t>
  </si>
  <si>
    <t>*Sum (F9:F18)</t>
  </si>
  <si>
    <t>*SUM(J9:J18)</t>
  </si>
  <si>
    <t>Mass</t>
  </si>
  <si>
    <t>β</t>
  </si>
  <si>
    <t>litres</t>
  </si>
  <si>
    <t>R^2</t>
  </si>
  <si>
    <t>Slope</t>
  </si>
  <si>
    <t>Intercept</t>
  </si>
  <si>
    <r>
      <t>β(mol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/K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J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</si>
  <si>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  <scheme val="minor"/>
      </rPr>
      <t>(mg/g)</t>
    </r>
  </si>
  <si>
    <t>2*β</t>
  </si>
  <si>
    <t>√2β</t>
  </si>
  <si>
    <r>
      <t>E (Jmol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>)</t>
    </r>
  </si>
  <si>
    <r>
      <t>E (kJmol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>)</t>
    </r>
  </si>
  <si>
    <t xml:space="preserve">If E&lt;8 kJ/mol, the of adsorption process was physical in nature and in the ranges from 8 to 16 kJ/mol, it was chemical in nature. </t>
  </si>
  <si>
    <r>
      <t>q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(mg/g)</t>
    </r>
  </si>
  <si>
    <r>
      <t>β(mol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/K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J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</si>
  <si>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E (KJmol</t>
    </r>
    <r>
      <rPr>
        <vertAlign val="superscript"/>
        <sz val="11"/>
        <color indexed="8"/>
        <rFont val="Calibri"/>
        <family val="2"/>
      </rPr>
      <t>-1</t>
    </r>
    <r>
      <rPr>
        <sz val="11"/>
        <color indexed="8"/>
        <rFont val="Calibri"/>
        <family val="2"/>
      </rPr>
      <t>)</t>
    </r>
  </si>
  <si>
    <r>
      <t>R^</t>
    </r>
    <r>
      <rPr>
        <vertAlign val="superscript"/>
        <sz val="11"/>
        <color indexed="8"/>
        <rFont val="Calibri"/>
        <family val="2"/>
      </rPr>
      <t>2</t>
    </r>
  </si>
  <si>
    <t>pH 7.5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</si>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</sst>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&quot;#,##0;[Red]\-&quot;R&quot;#,##0"/>
    <numFmt numFmtId="164" formatCode="0.000"/>
    <numFmt numFmtId="165" formatCode="0.000E+00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/>
    <xf numFmtId="0" fontId="0" fillId="0" borderId="0" xfId="0" applyFill="1"/>
    <xf numFmtId="2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Border="1"/>
    <xf numFmtId="0" fontId="0" fillId="0" borderId="0" xfId="0" applyBorder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0" fontId="9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1" fillId="0" borderId="1" xfId="0" applyNumberFormat="1" applyFont="1" applyBorder="1"/>
    <xf numFmtId="2" fontId="1" fillId="0" borderId="1" xfId="0" applyNumberFormat="1" applyFont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ults%20&amp;%20Graphs%20Spread%20Sheet_2022_Non%20Lin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 of 6.5"/>
      <sheetName val="pH of 7.5"/>
      <sheetName val="pH of 8.5"/>
      <sheetName val="Initial Results"/>
      <sheetName val="Graphs"/>
      <sheetName val="First Results Graphs"/>
      <sheetName val="Comparison Graphs %"/>
      <sheetName val="Iron Graphs"/>
      <sheetName val="Manganese Graphs"/>
      <sheetName val="Langm Isotherm(non-linear)_Fe"/>
      <sheetName val="Langmuir Iso(non-linear)_Mn"/>
      <sheetName val="Freundlich Isoth(non-linear)_Fe"/>
      <sheetName val="Freundlich Iso(non-linear)_Mn"/>
      <sheetName val="Temkin_Fe(nonlinear)"/>
      <sheetName val="Temkin_Mn(nonlinear)"/>
      <sheetName val="Dub_Fe(nonlinear)"/>
      <sheetName val="Dub_Mn(nonlinear)"/>
      <sheetName val="Fe_non linear"/>
      <sheetName val="Mn_non linear"/>
      <sheetName val="Pseudo non linear First Ord_Fe"/>
      <sheetName val="Pseudo first ord non linear_Mn"/>
      <sheetName val="Pseudo seco order non-linear_Fe"/>
      <sheetName val="Pseudo non linear Sec_Mn"/>
      <sheetName val="Elovich Kinetic non-linear_Fe"/>
      <sheetName val="Elovich Kinetic non linear_Mn"/>
      <sheetName val="Intra Particle non-linear_Fe"/>
      <sheetName val="Intra Particle non_linear_Mn"/>
      <sheetName val="Statistics"/>
      <sheetName val="Error Function_Fe"/>
      <sheetName val="Error Function_M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A34" t="str">
            <v>Iron (mg/l)</v>
          </cell>
        </row>
        <row r="35">
          <cell r="A35" t="str">
            <v>Time (min)</v>
          </cell>
          <cell r="B35">
            <v>6.5</v>
          </cell>
          <cell r="E35">
            <v>7.5</v>
          </cell>
        </row>
        <row r="36">
          <cell r="B36" t="str">
            <v>0,174 (l/min)</v>
          </cell>
          <cell r="C36" t="str">
            <v>0,262 (l/min)</v>
          </cell>
          <cell r="D36" t="str">
            <v>0,523 (l/min)</v>
          </cell>
          <cell r="E36" t="str">
            <v>0,174 (l/min)</v>
          </cell>
          <cell r="F36" t="str">
            <v>0,262 (l/min)</v>
          </cell>
          <cell r="G36" t="str">
            <v>0,523 (l/min)</v>
          </cell>
          <cell r="H36" t="str">
            <v>0,174 (l/min)</v>
          </cell>
          <cell r="I36" t="str">
            <v>0,262 (l/min)</v>
          </cell>
          <cell r="J36" t="str">
            <v>0,523 (l/min)</v>
          </cell>
        </row>
        <row r="37">
          <cell r="B37" t="str">
            <v>1,67 (ml/min)</v>
          </cell>
          <cell r="C37" t="str">
            <v>2,52(ml/min)</v>
          </cell>
          <cell r="D37" t="str">
            <v>5,0 (ml/min)</v>
          </cell>
          <cell r="E37" t="str">
            <v>1,67 (ml/min)</v>
          </cell>
          <cell r="F37" t="str">
            <v>2,52(ml/min)</v>
          </cell>
          <cell r="G37" t="str">
            <v>5,0 (ml/min)</v>
          </cell>
          <cell r="H37" t="str">
            <v>1,67 (ml/min)</v>
          </cell>
          <cell r="I37" t="str">
            <v>2,52(ml/min)</v>
          </cell>
          <cell r="J37" t="str">
            <v>5,0 (ml/min)</v>
          </cell>
        </row>
        <row r="38">
          <cell r="A38">
            <v>10</v>
          </cell>
          <cell r="B38">
            <v>2.5</v>
          </cell>
          <cell r="C38">
            <v>2.8</v>
          </cell>
          <cell r="D38">
            <v>2.2000000000000002</v>
          </cell>
          <cell r="E38">
            <v>1.6</v>
          </cell>
          <cell r="F38">
            <v>1.63</v>
          </cell>
          <cell r="G38">
            <v>1.6</v>
          </cell>
          <cell r="H38">
            <v>1.8966666666666665</v>
          </cell>
          <cell r="I38">
            <v>1.8</v>
          </cell>
          <cell r="J38">
            <v>1.8466666666666667</v>
          </cell>
        </row>
        <row r="39">
          <cell r="A39">
            <v>20</v>
          </cell>
          <cell r="B39">
            <v>1.24</v>
          </cell>
          <cell r="C39">
            <v>2.6</v>
          </cell>
          <cell r="D39">
            <v>2.2000000000000002</v>
          </cell>
          <cell r="E39">
            <v>1.1100000000000001</v>
          </cell>
          <cell r="F39">
            <v>1.2</v>
          </cell>
          <cell r="G39">
            <v>1.5</v>
          </cell>
          <cell r="H39">
            <v>0.90666666666666673</v>
          </cell>
          <cell r="I39">
            <v>1.2766666666666666</v>
          </cell>
          <cell r="J39">
            <v>1.1399999999999999</v>
          </cell>
        </row>
        <row r="40">
          <cell r="A40">
            <v>30</v>
          </cell>
          <cell r="B40">
            <v>1.07</v>
          </cell>
          <cell r="C40">
            <v>2.38</v>
          </cell>
          <cell r="D40">
            <v>2.29</v>
          </cell>
          <cell r="E40">
            <v>0.54</v>
          </cell>
          <cell r="F40">
            <v>0.89</v>
          </cell>
          <cell r="G40">
            <v>1.24</v>
          </cell>
          <cell r="H40">
            <v>0.34999999999999992</v>
          </cell>
          <cell r="I40">
            <v>0.93666666666666665</v>
          </cell>
          <cell r="J40">
            <v>1.01</v>
          </cell>
        </row>
        <row r="41">
          <cell r="A41">
            <v>40</v>
          </cell>
          <cell r="B41">
            <v>1.1000000000000001</v>
          </cell>
          <cell r="C41">
            <v>1.8</v>
          </cell>
          <cell r="D41">
            <v>2.2000000000000002</v>
          </cell>
          <cell r="E41">
            <v>0.44</v>
          </cell>
          <cell r="F41">
            <v>0.9</v>
          </cell>
          <cell r="G41">
            <v>1.2</v>
          </cell>
          <cell r="H41">
            <v>0.19666666666666668</v>
          </cell>
          <cell r="I41">
            <v>0.71333333333333326</v>
          </cell>
          <cell r="J41">
            <v>0.65666666666666673</v>
          </cell>
        </row>
        <row r="42">
          <cell r="A42">
            <v>50</v>
          </cell>
          <cell r="B42">
            <v>1.1499999999999999</v>
          </cell>
          <cell r="C42">
            <v>2</v>
          </cell>
          <cell r="D42">
            <v>2.4</v>
          </cell>
          <cell r="E42">
            <v>0.45</v>
          </cell>
          <cell r="F42">
            <v>0.9</v>
          </cell>
          <cell r="G42">
            <v>1.1000000000000001</v>
          </cell>
          <cell r="H42">
            <v>0.18333333333333335</v>
          </cell>
          <cell r="I42">
            <v>0.57999999999999996</v>
          </cell>
          <cell r="J42">
            <v>0.58333333333333337</v>
          </cell>
        </row>
        <row r="43">
          <cell r="A43">
            <v>60</v>
          </cell>
          <cell r="B43">
            <v>1.3</v>
          </cell>
          <cell r="C43">
            <v>1.71</v>
          </cell>
          <cell r="D43">
            <v>2.56</v>
          </cell>
          <cell r="E43">
            <v>0.42</v>
          </cell>
          <cell r="F43">
            <v>0.89</v>
          </cell>
          <cell r="G43">
            <v>1.1100000000000001</v>
          </cell>
          <cell r="H43">
            <v>0.1466666666666667</v>
          </cell>
          <cell r="I43">
            <v>0.54333333333333333</v>
          </cell>
          <cell r="J43">
            <v>0.60666666666666658</v>
          </cell>
        </row>
      </sheetData>
      <sheetData sheetId="8">
        <row r="34">
          <cell r="C34" t="str">
            <v>Manganese (mg/l)</v>
          </cell>
        </row>
        <row r="35">
          <cell r="C35" t="str">
            <v>Time (min)</v>
          </cell>
          <cell r="D35">
            <v>6.5</v>
          </cell>
          <cell r="G35">
            <v>7.5</v>
          </cell>
          <cell r="J35">
            <v>8.5</v>
          </cell>
        </row>
        <row r="36">
          <cell r="D36" t="str">
            <v>0,174 (l/min)</v>
          </cell>
          <cell r="E36" t="str">
            <v>0,262 (l/min)</v>
          </cell>
          <cell r="F36" t="str">
            <v>0,523 (l/min)</v>
          </cell>
          <cell r="G36" t="str">
            <v>0,174 (l/min)</v>
          </cell>
          <cell r="H36" t="str">
            <v>0,262 (l/min)</v>
          </cell>
          <cell r="I36" t="str">
            <v>0,523 (l/min)</v>
          </cell>
          <cell r="J36" t="str">
            <v>0,174 (l/min)</v>
          </cell>
          <cell r="K36" t="str">
            <v>0,262 (l/min)</v>
          </cell>
          <cell r="L36" t="str">
            <v>0,523 (l/min)</v>
          </cell>
        </row>
        <row r="37">
          <cell r="D37" t="str">
            <v>1,67 (ml/min)</v>
          </cell>
          <cell r="E37" t="str">
            <v>2,52(ml/min)</v>
          </cell>
          <cell r="F37" t="str">
            <v>5,0 (ml/min)</v>
          </cell>
          <cell r="G37" t="str">
            <v>1,67 (ml/min)</v>
          </cell>
          <cell r="H37" t="str">
            <v>2,52(ml/min)</v>
          </cell>
          <cell r="I37" t="str">
            <v>5,0 (ml/min)</v>
          </cell>
          <cell r="J37" t="str">
            <v>1,67 (ml/min)</v>
          </cell>
          <cell r="K37" t="str">
            <v>2,52(ml/min)</v>
          </cell>
          <cell r="L37" t="str">
            <v>5,0 (ml/min)</v>
          </cell>
        </row>
        <row r="38">
          <cell r="C38">
            <v>10</v>
          </cell>
          <cell r="D38">
            <v>0.3</v>
          </cell>
          <cell r="E38">
            <v>0.2</v>
          </cell>
          <cell r="F38">
            <v>0.5</v>
          </cell>
          <cell r="G38">
            <v>0.53</v>
          </cell>
          <cell r="H38">
            <v>0.37</v>
          </cell>
          <cell r="I38">
            <v>0.5</v>
          </cell>
          <cell r="J38">
            <v>0.53333333333333333</v>
          </cell>
          <cell r="K38">
            <v>0.53333333333333333</v>
          </cell>
          <cell r="L38">
            <v>0.6333333333333333</v>
          </cell>
        </row>
        <row r="39">
          <cell r="C39">
            <v>20</v>
          </cell>
          <cell r="D39">
            <v>0.4</v>
          </cell>
          <cell r="E39">
            <v>0.2</v>
          </cell>
          <cell r="F39">
            <v>0.6</v>
          </cell>
          <cell r="G39">
            <v>0.5</v>
          </cell>
          <cell r="H39">
            <v>0.3</v>
          </cell>
          <cell r="I39">
            <v>0.6</v>
          </cell>
          <cell r="J39">
            <v>0.56666666666666676</v>
          </cell>
          <cell r="K39">
            <v>0.5</v>
          </cell>
          <cell r="L39">
            <v>0.5</v>
          </cell>
        </row>
        <row r="40">
          <cell r="C40">
            <v>30</v>
          </cell>
          <cell r="D40">
            <v>0.63</v>
          </cell>
          <cell r="E40">
            <v>0.37</v>
          </cell>
          <cell r="F40">
            <v>0.63</v>
          </cell>
          <cell r="G40">
            <v>0.5</v>
          </cell>
          <cell r="H40">
            <v>0.33</v>
          </cell>
          <cell r="I40">
            <v>0.63</v>
          </cell>
          <cell r="J40">
            <v>0.46666666666666662</v>
          </cell>
          <cell r="K40">
            <v>0.5</v>
          </cell>
          <cell r="L40">
            <v>0.56666666666666676</v>
          </cell>
        </row>
        <row r="41">
          <cell r="C41">
            <v>40</v>
          </cell>
          <cell r="D41">
            <v>0.6</v>
          </cell>
          <cell r="E41">
            <v>0.3</v>
          </cell>
          <cell r="F41">
            <v>0.6</v>
          </cell>
          <cell r="G41">
            <v>0.5</v>
          </cell>
          <cell r="H41">
            <v>0.4</v>
          </cell>
          <cell r="I41">
            <v>0.6</v>
          </cell>
          <cell r="J41">
            <v>0.33333333333333331</v>
          </cell>
          <cell r="K41">
            <v>0.5</v>
          </cell>
          <cell r="L41">
            <v>0.56666666666666676</v>
          </cell>
        </row>
        <row r="42">
          <cell r="C42">
            <v>50</v>
          </cell>
          <cell r="D42">
            <v>0.5</v>
          </cell>
          <cell r="E42">
            <v>0.3</v>
          </cell>
          <cell r="F42">
            <v>0.4</v>
          </cell>
          <cell r="G42">
            <v>0.5</v>
          </cell>
          <cell r="H42">
            <v>0.4</v>
          </cell>
          <cell r="I42">
            <v>0.4</v>
          </cell>
          <cell r="J42">
            <v>0.43333333333333335</v>
          </cell>
          <cell r="K42">
            <v>0.46666666666666662</v>
          </cell>
          <cell r="L42">
            <v>0.6333333333333333</v>
          </cell>
        </row>
        <row r="43">
          <cell r="C43">
            <v>60</v>
          </cell>
          <cell r="D43">
            <v>0.5</v>
          </cell>
          <cell r="E43">
            <v>0.37</v>
          </cell>
          <cell r="F43">
            <v>0.5</v>
          </cell>
          <cell r="G43">
            <v>0.47</v>
          </cell>
          <cell r="H43">
            <v>0.3</v>
          </cell>
          <cell r="I43">
            <v>0.5</v>
          </cell>
          <cell r="J43">
            <v>0.53333333333333333</v>
          </cell>
          <cell r="K43">
            <v>0.53333333333333333</v>
          </cell>
          <cell r="L43">
            <v>0.6</v>
          </cell>
        </row>
      </sheetData>
      <sheetData sheetId="9">
        <row r="18">
          <cell r="B18">
            <v>2.5</v>
          </cell>
        </row>
      </sheetData>
      <sheetData sheetId="10"/>
      <sheetData sheetId="11">
        <row r="18">
          <cell r="B18">
            <v>2.5</v>
          </cell>
        </row>
      </sheetData>
      <sheetData sheetId="12">
        <row r="18">
          <cell r="B18">
            <v>0.3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A17">
            <v>10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7"/>
  <sheetViews>
    <sheetView topLeftCell="E40" workbookViewId="0">
      <selection activeCell="F107" sqref="F107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11" width="12.5703125" customWidth="1"/>
    <col min="12" max="12" width="12.28515625" bestFit="1" customWidth="1"/>
    <col min="13" max="13" width="13.140625" bestFit="1" customWidth="1"/>
    <col min="14" max="14" width="12.5703125" bestFit="1" customWidth="1"/>
    <col min="15" max="15" width="12.28515625" bestFit="1" customWidth="1"/>
    <col min="17" max="17" width="9.140625" style="1"/>
    <col min="19" max="19" width="12.5703125" bestFit="1" customWidth="1"/>
    <col min="21" max="21" width="17" bestFit="1" customWidth="1"/>
    <col min="34" max="34" width="9.140625" style="1"/>
    <col min="36" max="36" width="12.28515625" bestFit="1" customWidth="1"/>
    <col min="39" max="39" width="11" bestFit="1" customWidth="1"/>
    <col min="40" max="40" width="10" bestFit="1" customWidth="1"/>
    <col min="257" max="257" width="10.7109375" bestFit="1" customWidth="1"/>
    <col min="258" max="258" width="13.140625" bestFit="1" customWidth="1"/>
    <col min="259" max="259" width="12.5703125" bestFit="1" customWidth="1"/>
    <col min="260" max="260" width="12.28515625" bestFit="1" customWidth="1"/>
    <col min="261" max="261" width="13.140625" bestFit="1" customWidth="1"/>
    <col min="262" max="262" width="12.5703125" bestFit="1" customWidth="1"/>
    <col min="263" max="267" width="12.5703125" customWidth="1"/>
    <col min="268" max="268" width="12.28515625" bestFit="1" customWidth="1"/>
    <col min="269" max="269" width="13.140625" bestFit="1" customWidth="1"/>
    <col min="270" max="270" width="12.5703125" bestFit="1" customWidth="1"/>
    <col min="271" max="271" width="12.28515625" bestFit="1" customWidth="1"/>
    <col min="275" max="275" width="12.5703125" bestFit="1" customWidth="1"/>
    <col min="277" max="277" width="17" bestFit="1" customWidth="1"/>
    <col min="292" max="292" width="12.28515625" bestFit="1" customWidth="1"/>
    <col min="296" max="296" width="10" bestFit="1" customWidth="1"/>
    <col min="513" max="513" width="10.7109375" bestFit="1" customWidth="1"/>
    <col min="514" max="514" width="13.140625" bestFit="1" customWidth="1"/>
    <col min="515" max="515" width="12.5703125" bestFit="1" customWidth="1"/>
    <col min="516" max="516" width="12.28515625" bestFit="1" customWidth="1"/>
    <col min="517" max="517" width="13.140625" bestFit="1" customWidth="1"/>
    <col min="518" max="518" width="12.5703125" bestFit="1" customWidth="1"/>
    <col min="519" max="523" width="12.5703125" customWidth="1"/>
    <col min="524" max="524" width="12.28515625" bestFit="1" customWidth="1"/>
    <col min="525" max="525" width="13.140625" bestFit="1" customWidth="1"/>
    <col min="526" max="526" width="12.5703125" bestFit="1" customWidth="1"/>
    <col min="527" max="527" width="12.28515625" bestFit="1" customWidth="1"/>
    <col min="531" max="531" width="12.5703125" bestFit="1" customWidth="1"/>
    <col min="533" max="533" width="17" bestFit="1" customWidth="1"/>
    <col min="548" max="548" width="12.28515625" bestFit="1" customWidth="1"/>
    <col min="552" max="552" width="10" bestFit="1" customWidth="1"/>
    <col min="769" max="769" width="10.7109375" bestFit="1" customWidth="1"/>
    <col min="770" max="770" width="13.140625" bestFit="1" customWidth="1"/>
    <col min="771" max="771" width="12.5703125" bestFit="1" customWidth="1"/>
    <col min="772" max="772" width="12.28515625" bestFit="1" customWidth="1"/>
    <col min="773" max="773" width="13.140625" bestFit="1" customWidth="1"/>
    <col min="774" max="774" width="12.5703125" bestFit="1" customWidth="1"/>
    <col min="775" max="779" width="12.5703125" customWidth="1"/>
    <col min="780" max="780" width="12.28515625" bestFit="1" customWidth="1"/>
    <col min="781" max="781" width="13.140625" bestFit="1" customWidth="1"/>
    <col min="782" max="782" width="12.5703125" bestFit="1" customWidth="1"/>
    <col min="783" max="783" width="12.28515625" bestFit="1" customWidth="1"/>
    <col min="787" max="787" width="12.5703125" bestFit="1" customWidth="1"/>
    <col min="789" max="789" width="17" bestFit="1" customWidth="1"/>
    <col min="804" max="804" width="12.28515625" bestFit="1" customWidth="1"/>
    <col min="808" max="808" width="10" bestFit="1" customWidth="1"/>
    <col min="1025" max="1025" width="10.7109375" bestFit="1" customWidth="1"/>
    <col min="1026" max="1026" width="13.140625" bestFit="1" customWidth="1"/>
    <col min="1027" max="1027" width="12.5703125" bestFit="1" customWidth="1"/>
    <col min="1028" max="1028" width="12.28515625" bestFit="1" customWidth="1"/>
    <col min="1029" max="1029" width="13.140625" bestFit="1" customWidth="1"/>
    <col min="1030" max="1030" width="12.5703125" bestFit="1" customWidth="1"/>
    <col min="1031" max="1035" width="12.5703125" customWidth="1"/>
    <col min="1036" max="1036" width="12.28515625" bestFit="1" customWidth="1"/>
    <col min="1037" max="1037" width="13.140625" bestFit="1" customWidth="1"/>
    <col min="1038" max="1038" width="12.5703125" bestFit="1" customWidth="1"/>
    <col min="1039" max="1039" width="12.28515625" bestFit="1" customWidth="1"/>
    <col min="1043" max="1043" width="12.5703125" bestFit="1" customWidth="1"/>
    <col min="1045" max="1045" width="17" bestFit="1" customWidth="1"/>
    <col min="1060" max="1060" width="12.28515625" bestFit="1" customWidth="1"/>
    <col min="1064" max="1064" width="10" bestFit="1" customWidth="1"/>
    <col min="1281" max="1281" width="10.7109375" bestFit="1" customWidth="1"/>
    <col min="1282" max="1282" width="13.140625" bestFit="1" customWidth="1"/>
    <col min="1283" max="1283" width="12.5703125" bestFit="1" customWidth="1"/>
    <col min="1284" max="1284" width="12.28515625" bestFit="1" customWidth="1"/>
    <col min="1285" max="1285" width="13.140625" bestFit="1" customWidth="1"/>
    <col min="1286" max="1286" width="12.5703125" bestFit="1" customWidth="1"/>
    <col min="1287" max="1291" width="12.5703125" customWidth="1"/>
    <col min="1292" max="1292" width="12.28515625" bestFit="1" customWidth="1"/>
    <col min="1293" max="1293" width="13.140625" bestFit="1" customWidth="1"/>
    <col min="1294" max="1294" width="12.5703125" bestFit="1" customWidth="1"/>
    <col min="1295" max="1295" width="12.28515625" bestFit="1" customWidth="1"/>
    <col min="1299" max="1299" width="12.5703125" bestFit="1" customWidth="1"/>
    <col min="1301" max="1301" width="17" bestFit="1" customWidth="1"/>
    <col min="1316" max="1316" width="12.28515625" bestFit="1" customWidth="1"/>
    <col min="1320" max="1320" width="10" bestFit="1" customWidth="1"/>
    <col min="1537" max="1537" width="10.7109375" bestFit="1" customWidth="1"/>
    <col min="1538" max="1538" width="13.140625" bestFit="1" customWidth="1"/>
    <col min="1539" max="1539" width="12.5703125" bestFit="1" customWidth="1"/>
    <col min="1540" max="1540" width="12.28515625" bestFit="1" customWidth="1"/>
    <col min="1541" max="1541" width="13.140625" bestFit="1" customWidth="1"/>
    <col min="1542" max="1542" width="12.5703125" bestFit="1" customWidth="1"/>
    <col min="1543" max="1547" width="12.5703125" customWidth="1"/>
    <col min="1548" max="1548" width="12.28515625" bestFit="1" customWidth="1"/>
    <col min="1549" max="1549" width="13.140625" bestFit="1" customWidth="1"/>
    <col min="1550" max="1550" width="12.5703125" bestFit="1" customWidth="1"/>
    <col min="1551" max="1551" width="12.28515625" bestFit="1" customWidth="1"/>
    <col min="1555" max="1555" width="12.5703125" bestFit="1" customWidth="1"/>
    <col min="1557" max="1557" width="17" bestFit="1" customWidth="1"/>
    <col min="1572" max="1572" width="12.28515625" bestFit="1" customWidth="1"/>
    <col min="1576" max="1576" width="10" bestFit="1" customWidth="1"/>
    <col min="1793" max="1793" width="10.7109375" bestFit="1" customWidth="1"/>
    <col min="1794" max="1794" width="13.140625" bestFit="1" customWidth="1"/>
    <col min="1795" max="1795" width="12.5703125" bestFit="1" customWidth="1"/>
    <col min="1796" max="1796" width="12.28515625" bestFit="1" customWidth="1"/>
    <col min="1797" max="1797" width="13.140625" bestFit="1" customWidth="1"/>
    <col min="1798" max="1798" width="12.5703125" bestFit="1" customWidth="1"/>
    <col min="1799" max="1803" width="12.5703125" customWidth="1"/>
    <col min="1804" max="1804" width="12.28515625" bestFit="1" customWidth="1"/>
    <col min="1805" max="1805" width="13.140625" bestFit="1" customWidth="1"/>
    <col min="1806" max="1806" width="12.5703125" bestFit="1" customWidth="1"/>
    <col min="1807" max="1807" width="12.28515625" bestFit="1" customWidth="1"/>
    <col min="1811" max="1811" width="12.5703125" bestFit="1" customWidth="1"/>
    <col min="1813" max="1813" width="17" bestFit="1" customWidth="1"/>
    <col min="1828" max="1828" width="12.28515625" bestFit="1" customWidth="1"/>
    <col min="1832" max="1832" width="10" bestFit="1" customWidth="1"/>
    <col min="2049" max="2049" width="10.7109375" bestFit="1" customWidth="1"/>
    <col min="2050" max="2050" width="13.140625" bestFit="1" customWidth="1"/>
    <col min="2051" max="2051" width="12.5703125" bestFit="1" customWidth="1"/>
    <col min="2052" max="2052" width="12.28515625" bestFit="1" customWidth="1"/>
    <col min="2053" max="2053" width="13.140625" bestFit="1" customWidth="1"/>
    <col min="2054" max="2054" width="12.5703125" bestFit="1" customWidth="1"/>
    <col min="2055" max="2059" width="12.5703125" customWidth="1"/>
    <col min="2060" max="2060" width="12.28515625" bestFit="1" customWidth="1"/>
    <col min="2061" max="2061" width="13.140625" bestFit="1" customWidth="1"/>
    <col min="2062" max="2062" width="12.5703125" bestFit="1" customWidth="1"/>
    <col min="2063" max="2063" width="12.28515625" bestFit="1" customWidth="1"/>
    <col min="2067" max="2067" width="12.5703125" bestFit="1" customWidth="1"/>
    <col min="2069" max="2069" width="17" bestFit="1" customWidth="1"/>
    <col min="2084" max="2084" width="12.28515625" bestFit="1" customWidth="1"/>
    <col min="2088" max="2088" width="10" bestFit="1" customWidth="1"/>
    <col min="2305" max="2305" width="10.7109375" bestFit="1" customWidth="1"/>
    <col min="2306" max="2306" width="13.140625" bestFit="1" customWidth="1"/>
    <col min="2307" max="2307" width="12.5703125" bestFit="1" customWidth="1"/>
    <col min="2308" max="2308" width="12.28515625" bestFit="1" customWidth="1"/>
    <col min="2309" max="2309" width="13.140625" bestFit="1" customWidth="1"/>
    <col min="2310" max="2310" width="12.5703125" bestFit="1" customWidth="1"/>
    <col min="2311" max="2315" width="12.5703125" customWidth="1"/>
    <col min="2316" max="2316" width="12.28515625" bestFit="1" customWidth="1"/>
    <col min="2317" max="2317" width="13.140625" bestFit="1" customWidth="1"/>
    <col min="2318" max="2318" width="12.5703125" bestFit="1" customWidth="1"/>
    <col min="2319" max="2319" width="12.28515625" bestFit="1" customWidth="1"/>
    <col min="2323" max="2323" width="12.5703125" bestFit="1" customWidth="1"/>
    <col min="2325" max="2325" width="17" bestFit="1" customWidth="1"/>
    <col min="2340" max="2340" width="12.28515625" bestFit="1" customWidth="1"/>
    <col min="2344" max="2344" width="10" bestFit="1" customWidth="1"/>
    <col min="2561" max="2561" width="10.7109375" bestFit="1" customWidth="1"/>
    <col min="2562" max="2562" width="13.140625" bestFit="1" customWidth="1"/>
    <col min="2563" max="2563" width="12.5703125" bestFit="1" customWidth="1"/>
    <col min="2564" max="2564" width="12.28515625" bestFit="1" customWidth="1"/>
    <col min="2565" max="2565" width="13.140625" bestFit="1" customWidth="1"/>
    <col min="2566" max="2566" width="12.5703125" bestFit="1" customWidth="1"/>
    <col min="2567" max="2571" width="12.5703125" customWidth="1"/>
    <col min="2572" max="2572" width="12.28515625" bestFit="1" customWidth="1"/>
    <col min="2573" max="2573" width="13.140625" bestFit="1" customWidth="1"/>
    <col min="2574" max="2574" width="12.5703125" bestFit="1" customWidth="1"/>
    <col min="2575" max="2575" width="12.28515625" bestFit="1" customWidth="1"/>
    <col min="2579" max="2579" width="12.5703125" bestFit="1" customWidth="1"/>
    <col min="2581" max="2581" width="17" bestFit="1" customWidth="1"/>
    <col min="2596" max="2596" width="12.28515625" bestFit="1" customWidth="1"/>
    <col min="2600" max="2600" width="10" bestFit="1" customWidth="1"/>
    <col min="2817" max="2817" width="10.7109375" bestFit="1" customWidth="1"/>
    <col min="2818" max="2818" width="13.140625" bestFit="1" customWidth="1"/>
    <col min="2819" max="2819" width="12.5703125" bestFit="1" customWidth="1"/>
    <col min="2820" max="2820" width="12.28515625" bestFit="1" customWidth="1"/>
    <col min="2821" max="2821" width="13.140625" bestFit="1" customWidth="1"/>
    <col min="2822" max="2822" width="12.5703125" bestFit="1" customWidth="1"/>
    <col min="2823" max="2827" width="12.5703125" customWidth="1"/>
    <col min="2828" max="2828" width="12.28515625" bestFit="1" customWidth="1"/>
    <col min="2829" max="2829" width="13.140625" bestFit="1" customWidth="1"/>
    <col min="2830" max="2830" width="12.5703125" bestFit="1" customWidth="1"/>
    <col min="2831" max="2831" width="12.28515625" bestFit="1" customWidth="1"/>
    <col min="2835" max="2835" width="12.5703125" bestFit="1" customWidth="1"/>
    <col min="2837" max="2837" width="17" bestFit="1" customWidth="1"/>
    <col min="2852" max="2852" width="12.28515625" bestFit="1" customWidth="1"/>
    <col min="2856" max="2856" width="10" bestFit="1" customWidth="1"/>
    <col min="3073" max="3073" width="10.7109375" bestFit="1" customWidth="1"/>
    <col min="3074" max="3074" width="13.140625" bestFit="1" customWidth="1"/>
    <col min="3075" max="3075" width="12.5703125" bestFit="1" customWidth="1"/>
    <col min="3076" max="3076" width="12.28515625" bestFit="1" customWidth="1"/>
    <col min="3077" max="3077" width="13.140625" bestFit="1" customWidth="1"/>
    <col min="3078" max="3078" width="12.5703125" bestFit="1" customWidth="1"/>
    <col min="3079" max="3083" width="12.5703125" customWidth="1"/>
    <col min="3084" max="3084" width="12.28515625" bestFit="1" customWidth="1"/>
    <col min="3085" max="3085" width="13.140625" bestFit="1" customWidth="1"/>
    <col min="3086" max="3086" width="12.5703125" bestFit="1" customWidth="1"/>
    <col min="3087" max="3087" width="12.28515625" bestFit="1" customWidth="1"/>
    <col min="3091" max="3091" width="12.5703125" bestFit="1" customWidth="1"/>
    <col min="3093" max="3093" width="17" bestFit="1" customWidth="1"/>
    <col min="3108" max="3108" width="12.28515625" bestFit="1" customWidth="1"/>
    <col min="3112" max="3112" width="10" bestFit="1" customWidth="1"/>
    <col min="3329" max="3329" width="10.7109375" bestFit="1" customWidth="1"/>
    <col min="3330" max="3330" width="13.140625" bestFit="1" customWidth="1"/>
    <col min="3331" max="3331" width="12.5703125" bestFit="1" customWidth="1"/>
    <col min="3332" max="3332" width="12.28515625" bestFit="1" customWidth="1"/>
    <col min="3333" max="3333" width="13.140625" bestFit="1" customWidth="1"/>
    <col min="3334" max="3334" width="12.5703125" bestFit="1" customWidth="1"/>
    <col min="3335" max="3339" width="12.5703125" customWidth="1"/>
    <col min="3340" max="3340" width="12.28515625" bestFit="1" customWidth="1"/>
    <col min="3341" max="3341" width="13.140625" bestFit="1" customWidth="1"/>
    <col min="3342" max="3342" width="12.5703125" bestFit="1" customWidth="1"/>
    <col min="3343" max="3343" width="12.28515625" bestFit="1" customWidth="1"/>
    <col min="3347" max="3347" width="12.5703125" bestFit="1" customWidth="1"/>
    <col min="3349" max="3349" width="17" bestFit="1" customWidth="1"/>
    <col min="3364" max="3364" width="12.28515625" bestFit="1" customWidth="1"/>
    <col min="3368" max="3368" width="10" bestFit="1" customWidth="1"/>
    <col min="3585" max="3585" width="10.7109375" bestFit="1" customWidth="1"/>
    <col min="3586" max="3586" width="13.140625" bestFit="1" customWidth="1"/>
    <col min="3587" max="3587" width="12.5703125" bestFit="1" customWidth="1"/>
    <col min="3588" max="3588" width="12.28515625" bestFit="1" customWidth="1"/>
    <col min="3589" max="3589" width="13.140625" bestFit="1" customWidth="1"/>
    <col min="3590" max="3590" width="12.5703125" bestFit="1" customWidth="1"/>
    <col min="3591" max="3595" width="12.5703125" customWidth="1"/>
    <col min="3596" max="3596" width="12.28515625" bestFit="1" customWidth="1"/>
    <col min="3597" max="3597" width="13.140625" bestFit="1" customWidth="1"/>
    <col min="3598" max="3598" width="12.5703125" bestFit="1" customWidth="1"/>
    <col min="3599" max="3599" width="12.28515625" bestFit="1" customWidth="1"/>
    <col min="3603" max="3603" width="12.5703125" bestFit="1" customWidth="1"/>
    <col min="3605" max="3605" width="17" bestFit="1" customWidth="1"/>
    <col min="3620" max="3620" width="12.28515625" bestFit="1" customWidth="1"/>
    <col min="3624" max="3624" width="10" bestFit="1" customWidth="1"/>
    <col min="3841" max="3841" width="10.7109375" bestFit="1" customWidth="1"/>
    <col min="3842" max="3842" width="13.140625" bestFit="1" customWidth="1"/>
    <col min="3843" max="3843" width="12.5703125" bestFit="1" customWidth="1"/>
    <col min="3844" max="3844" width="12.28515625" bestFit="1" customWidth="1"/>
    <col min="3845" max="3845" width="13.140625" bestFit="1" customWidth="1"/>
    <col min="3846" max="3846" width="12.5703125" bestFit="1" customWidth="1"/>
    <col min="3847" max="3851" width="12.5703125" customWidth="1"/>
    <col min="3852" max="3852" width="12.28515625" bestFit="1" customWidth="1"/>
    <col min="3853" max="3853" width="13.140625" bestFit="1" customWidth="1"/>
    <col min="3854" max="3854" width="12.5703125" bestFit="1" customWidth="1"/>
    <col min="3855" max="3855" width="12.28515625" bestFit="1" customWidth="1"/>
    <col min="3859" max="3859" width="12.5703125" bestFit="1" customWidth="1"/>
    <col min="3861" max="3861" width="17" bestFit="1" customWidth="1"/>
    <col min="3876" max="3876" width="12.28515625" bestFit="1" customWidth="1"/>
    <col min="3880" max="3880" width="10" bestFit="1" customWidth="1"/>
    <col min="4097" max="4097" width="10.7109375" bestFit="1" customWidth="1"/>
    <col min="4098" max="4098" width="13.140625" bestFit="1" customWidth="1"/>
    <col min="4099" max="4099" width="12.5703125" bestFit="1" customWidth="1"/>
    <col min="4100" max="4100" width="12.28515625" bestFit="1" customWidth="1"/>
    <col min="4101" max="4101" width="13.140625" bestFit="1" customWidth="1"/>
    <col min="4102" max="4102" width="12.5703125" bestFit="1" customWidth="1"/>
    <col min="4103" max="4107" width="12.5703125" customWidth="1"/>
    <col min="4108" max="4108" width="12.28515625" bestFit="1" customWidth="1"/>
    <col min="4109" max="4109" width="13.140625" bestFit="1" customWidth="1"/>
    <col min="4110" max="4110" width="12.5703125" bestFit="1" customWidth="1"/>
    <col min="4111" max="4111" width="12.28515625" bestFit="1" customWidth="1"/>
    <col min="4115" max="4115" width="12.5703125" bestFit="1" customWidth="1"/>
    <col min="4117" max="4117" width="17" bestFit="1" customWidth="1"/>
    <col min="4132" max="4132" width="12.28515625" bestFit="1" customWidth="1"/>
    <col min="4136" max="4136" width="10" bestFit="1" customWidth="1"/>
    <col min="4353" max="4353" width="10.7109375" bestFit="1" customWidth="1"/>
    <col min="4354" max="4354" width="13.140625" bestFit="1" customWidth="1"/>
    <col min="4355" max="4355" width="12.5703125" bestFit="1" customWidth="1"/>
    <col min="4356" max="4356" width="12.28515625" bestFit="1" customWidth="1"/>
    <col min="4357" max="4357" width="13.140625" bestFit="1" customWidth="1"/>
    <col min="4358" max="4358" width="12.5703125" bestFit="1" customWidth="1"/>
    <col min="4359" max="4363" width="12.5703125" customWidth="1"/>
    <col min="4364" max="4364" width="12.28515625" bestFit="1" customWidth="1"/>
    <col min="4365" max="4365" width="13.140625" bestFit="1" customWidth="1"/>
    <col min="4366" max="4366" width="12.5703125" bestFit="1" customWidth="1"/>
    <col min="4367" max="4367" width="12.28515625" bestFit="1" customWidth="1"/>
    <col min="4371" max="4371" width="12.5703125" bestFit="1" customWidth="1"/>
    <col min="4373" max="4373" width="17" bestFit="1" customWidth="1"/>
    <col min="4388" max="4388" width="12.28515625" bestFit="1" customWidth="1"/>
    <col min="4392" max="4392" width="10" bestFit="1" customWidth="1"/>
    <col min="4609" max="4609" width="10.7109375" bestFit="1" customWidth="1"/>
    <col min="4610" max="4610" width="13.140625" bestFit="1" customWidth="1"/>
    <col min="4611" max="4611" width="12.5703125" bestFit="1" customWidth="1"/>
    <col min="4612" max="4612" width="12.28515625" bestFit="1" customWidth="1"/>
    <col min="4613" max="4613" width="13.140625" bestFit="1" customWidth="1"/>
    <col min="4614" max="4614" width="12.5703125" bestFit="1" customWidth="1"/>
    <col min="4615" max="4619" width="12.5703125" customWidth="1"/>
    <col min="4620" max="4620" width="12.28515625" bestFit="1" customWidth="1"/>
    <col min="4621" max="4621" width="13.140625" bestFit="1" customWidth="1"/>
    <col min="4622" max="4622" width="12.5703125" bestFit="1" customWidth="1"/>
    <col min="4623" max="4623" width="12.28515625" bestFit="1" customWidth="1"/>
    <col min="4627" max="4627" width="12.5703125" bestFit="1" customWidth="1"/>
    <col min="4629" max="4629" width="17" bestFit="1" customWidth="1"/>
    <col min="4644" max="4644" width="12.28515625" bestFit="1" customWidth="1"/>
    <col min="4648" max="4648" width="10" bestFit="1" customWidth="1"/>
    <col min="4865" max="4865" width="10.7109375" bestFit="1" customWidth="1"/>
    <col min="4866" max="4866" width="13.140625" bestFit="1" customWidth="1"/>
    <col min="4867" max="4867" width="12.5703125" bestFit="1" customWidth="1"/>
    <col min="4868" max="4868" width="12.28515625" bestFit="1" customWidth="1"/>
    <col min="4869" max="4869" width="13.140625" bestFit="1" customWidth="1"/>
    <col min="4870" max="4870" width="12.5703125" bestFit="1" customWidth="1"/>
    <col min="4871" max="4875" width="12.5703125" customWidth="1"/>
    <col min="4876" max="4876" width="12.28515625" bestFit="1" customWidth="1"/>
    <col min="4877" max="4877" width="13.140625" bestFit="1" customWidth="1"/>
    <col min="4878" max="4878" width="12.5703125" bestFit="1" customWidth="1"/>
    <col min="4879" max="4879" width="12.28515625" bestFit="1" customWidth="1"/>
    <col min="4883" max="4883" width="12.5703125" bestFit="1" customWidth="1"/>
    <col min="4885" max="4885" width="17" bestFit="1" customWidth="1"/>
    <col min="4900" max="4900" width="12.28515625" bestFit="1" customWidth="1"/>
    <col min="4904" max="4904" width="10" bestFit="1" customWidth="1"/>
    <col min="5121" max="5121" width="10.7109375" bestFit="1" customWidth="1"/>
    <col min="5122" max="5122" width="13.140625" bestFit="1" customWidth="1"/>
    <col min="5123" max="5123" width="12.5703125" bestFit="1" customWidth="1"/>
    <col min="5124" max="5124" width="12.28515625" bestFit="1" customWidth="1"/>
    <col min="5125" max="5125" width="13.140625" bestFit="1" customWidth="1"/>
    <col min="5126" max="5126" width="12.5703125" bestFit="1" customWidth="1"/>
    <col min="5127" max="5131" width="12.5703125" customWidth="1"/>
    <col min="5132" max="5132" width="12.28515625" bestFit="1" customWidth="1"/>
    <col min="5133" max="5133" width="13.140625" bestFit="1" customWidth="1"/>
    <col min="5134" max="5134" width="12.5703125" bestFit="1" customWidth="1"/>
    <col min="5135" max="5135" width="12.28515625" bestFit="1" customWidth="1"/>
    <col min="5139" max="5139" width="12.5703125" bestFit="1" customWidth="1"/>
    <col min="5141" max="5141" width="17" bestFit="1" customWidth="1"/>
    <col min="5156" max="5156" width="12.28515625" bestFit="1" customWidth="1"/>
    <col min="5160" max="5160" width="10" bestFit="1" customWidth="1"/>
    <col min="5377" max="5377" width="10.7109375" bestFit="1" customWidth="1"/>
    <col min="5378" max="5378" width="13.140625" bestFit="1" customWidth="1"/>
    <col min="5379" max="5379" width="12.5703125" bestFit="1" customWidth="1"/>
    <col min="5380" max="5380" width="12.28515625" bestFit="1" customWidth="1"/>
    <col min="5381" max="5381" width="13.140625" bestFit="1" customWidth="1"/>
    <col min="5382" max="5382" width="12.5703125" bestFit="1" customWidth="1"/>
    <col min="5383" max="5387" width="12.5703125" customWidth="1"/>
    <col min="5388" max="5388" width="12.28515625" bestFit="1" customWidth="1"/>
    <col min="5389" max="5389" width="13.140625" bestFit="1" customWidth="1"/>
    <col min="5390" max="5390" width="12.5703125" bestFit="1" customWidth="1"/>
    <col min="5391" max="5391" width="12.28515625" bestFit="1" customWidth="1"/>
    <col min="5395" max="5395" width="12.5703125" bestFit="1" customWidth="1"/>
    <col min="5397" max="5397" width="17" bestFit="1" customWidth="1"/>
    <col min="5412" max="5412" width="12.28515625" bestFit="1" customWidth="1"/>
    <col min="5416" max="5416" width="10" bestFit="1" customWidth="1"/>
    <col min="5633" max="5633" width="10.7109375" bestFit="1" customWidth="1"/>
    <col min="5634" max="5634" width="13.140625" bestFit="1" customWidth="1"/>
    <col min="5635" max="5635" width="12.5703125" bestFit="1" customWidth="1"/>
    <col min="5636" max="5636" width="12.28515625" bestFit="1" customWidth="1"/>
    <col min="5637" max="5637" width="13.140625" bestFit="1" customWidth="1"/>
    <col min="5638" max="5638" width="12.5703125" bestFit="1" customWidth="1"/>
    <col min="5639" max="5643" width="12.5703125" customWidth="1"/>
    <col min="5644" max="5644" width="12.28515625" bestFit="1" customWidth="1"/>
    <col min="5645" max="5645" width="13.140625" bestFit="1" customWidth="1"/>
    <col min="5646" max="5646" width="12.5703125" bestFit="1" customWidth="1"/>
    <col min="5647" max="5647" width="12.28515625" bestFit="1" customWidth="1"/>
    <col min="5651" max="5651" width="12.5703125" bestFit="1" customWidth="1"/>
    <col min="5653" max="5653" width="17" bestFit="1" customWidth="1"/>
    <col min="5668" max="5668" width="12.28515625" bestFit="1" customWidth="1"/>
    <col min="5672" max="5672" width="10" bestFit="1" customWidth="1"/>
    <col min="5889" max="5889" width="10.7109375" bestFit="1" customWidth="1"/>
    <col min="5890" max="5890" width="13.140625" bestFit="1" customWidth="1"/>
    <col min="5891" max="5891" width="12.5703125" bestFit="1" customWidth="1"/>
    <col min="5892" max="5892" width="12.28515625" bestFit="1" customWidth="1"/>
    <col min="5893" max="5893" width="13.140625" bestFit="1" customWidth="1"/>
    <col min="5894" max="5894" width="12.5703125" bestFit="1" customWidth="1"/>
    <col min="5895" max="5899" width="12.5703125" customWidth="1"/>
    <col min="5900" max="5900" width="12.28515625" bestFit="1" customWidth="1"/>
    <col min="5901" max="5901" width="13.140625" bestFit="1" customWidth="1"/>
    <col min="5902" max="5902" width="12.5703125" bestFit="1" customWidth="1"/>
    <col min="5903" max="5903" width="12.28515625" bestFit="1" customWidth="1"/>
    <col min="5907" max="5907" width="12.5703125" bestFit="1" customWidth="1"/>
    <col min="5909" max="5909" width="17" bestFit="1" customWidth="1"/>
    <col min="5924" max="5924" width="12.28515625" bestFit="1" customWidth="1"/>
    <col min="5928" max="5928" width="10" bestFit="1" customWidth="1"/>
    <col min="6145" max="6145" width="10.7109375" bestFit="1" customWidth="1"/>
    <col min="6146" max="6146" width="13.140625" bestFit="1" customWidth="1"/>
    <col min="6147" max="6147" width="12.5703125" bestFit="1" customWidth="1"/>
    <col min="6148" max="6148" width="12.28515625" bestFit="1" customWidth="1"/>
    <col min="6149" max="6149" width="13.140625" bestFit="1" customWidth="1"/>
    <col min="6150" max="6150" width="12.5703125" bestFit="1" customWidth="1"/>
    <col min="6151" max="6155" width="12.5703125" customWidth="1"/>
    <col min="6156" max="6156" width="12.28515625" bestFit="1" customWidth="1"/>
    <col min="6157" max="6157" width="13.140625" bestFit="1" customWidth="1"/>
    <col min="6158" max="6158" width="12.5703125" bestFit="1" customWidth="1"/>
    <col min="6159" max="6159" width="12.28515625" bestFit="1" customWidth="1"/>
    <col min="6163" max="6163" width="12.5703125" bestFit="1" customWidth="1"/>
    <col min="6165" max="6165" width="17" bestFit="1" customWidth="1"/>
    <col min="6180" max="6180" width="12.28515625" bestFit="1" customWidth="1"/>
    <col min="6184" max="6184" width="10" bestFit="1" customWidth="1"/>
    <col min="6401" max="6401" width="10.7109375" bestFit="1" customWidth="1"/>
    <col min="6402" max="6402" width="13.140625" bestFit="1" customWidth="1"/>
    <col min="6403" max="6403" width="12.5703125" bestFit="1" customWidth="1"/>
    <col min="6404" max="6404" width="12.28515625" bestFit="1" customWidth="1"/>
    <col min="6405" max="6405" width="13.140625" bestFit="1" customWidth="1"/>
    <col min="6406" max="6406" width="12.5703125" bestFit="1" customWidth="1"/>
    <col min="6407" max="6411" width="12.5703125" customWidth="1"/>
    <col min="6412" max="6412" width="12.28515625" bestFit="1" customWidth="1"/>
    <col min="6413" max="6413" width="13.140625" bestFit="1" customWidth="1"/>
    <col min="6414" max="6414" width="12.5703125" bestFit="1" customWidth="1"/>
    <col min="6415" max="6415" width="12.28515625" bestFit="1" customWidth="1"/>
    <col min="6419" max="6419" width="12.5703125" bestFit="1" customWidth="1"/>
    <col min="6421" max="6421" width="17" bestFit="1" customWidth="1"/>
    <col min="6436" max="6436" width="12.28515625" bestFit="1" customWidth="1"/>
    <col min="6440" max="6440" width="10" bestFit="1" customWidth="1"/>
    <col min="6657" max="6657" width="10.7109375" bestFit="1" customWidth="1"/>
    <col min="6658" max="6658" width="13.140625" bestFit="1" customWidth="1"/>
    <col min="6659" max="6659" width="12.5703125" bestFit="1" customWidth="1"/>
    <col min="6660" max="6660" width="12.28515625" bestFit="1" customWidth="1"/>
    <col min="6661" max="6661" width="13.140625" bestFit="1" customWidth="1"/>
    <col min="6662" max="6662" width="12.5703125" bestFit="1" customWidth="1"/>
    <col min="6663" max="6667" width="12.5703125" customWidth="1"/>
    <col min="6668" max="6668" width="12.28515625" bestFit="1" customWidth="1"/>
    <col min="6669" max="6669" width="13.140625" bestFit="1" customWidth="1"/>
    <col min="6670" max="6670" width="12.5703125" bestFit="1" customWidth="1"/>
    <col min="6671" max="6671" width="12.28515625" bestFit="1" customWidth="1"/>
    <col min="6675" max="6675" width="12.5703125" bestFit="1" customWidth="1"/>
    <col min="6677" max="6677" width="17" bestFit="1" customWidth="1"/>
    <col min="6692" max="6692" width="12.28515625" bestFit="1" customWidth="1"/>
    <col min="6696" max="6696" width="10" bestFit="1" customWidth="1"/>
    <col min="6913" max="6913" width="10.7109375" bestFit="1" customWidth="1"/>
    <col min="6914" max="6914" width="13.140625" bestFit="1" customWidth="1"/>
    <col min="6915" max="6915" width="12.5703125" bestFit="1" customWidth="1"/>
    <col min="6916" max="6916" width="12.28515625" bestFit="1" customWidth="1"/>
    <col min="6917" max="6917" width="13.140625" bestFit="1" customWidth="1"/>
    <col min="6918" max="6918" width="12.5703125" bestFit="1" customWidth="1"/>
    <col min="6919" max="6923" width="12.5703125" customWidth="1"/>
    <col min="6924" max="6924" width="12.28515625" bestFit="1" customWidth="1"/>
    <col min="6925" max="6925" width="13.140625" bestFit="1" customWidth="1"/>
    <col min="6926" max="6926" width="12.5703125" bestFit="1" customWidth="1"/>
    <col min="6927" max="6927" width="12.28515625" bestFit="1" customWidth="1"/>
    <col min="6931" max="6931" width="12.5703125" bestFit="1" customWidth="1"/>
    <col min="6933" max="6933" width="17" bestFit="1" customWidth="1"/>
    <col min="6948" max="6948" width="12.28515625" bestFit="1" customWidth="1"/>
    <col min="6952" max="6952" width="10" bestFit="1" customWidth="1"/>
    <col min="7169" max="7169" width="10.7109375" bestFit="1" customWidth="1"/>
    <col min="7170" max="7170" width="13.140625" bestFit="1" customWidth="1"/>
    <col min="7171" max="7171" width="12.5703125" bestFit="1" customWidth="1"/>
    <col min="7172" max="7172" width="12.28515625" bestFit="1" customWidth="1"/>
    <col min="7173" max="7173" width="13.140625" bestFit="1" customWidth="1"/>
    <col min="7174" max="7174" width="12.5703125" bestFit="1" customWidth="1"/>
    <col min="7175" max="7179" width="12.5703125" customWidth="1"/>
    <col min="7180" max="7180" width="12.28515625" bestFit="1" customWidth="1"/>
    <col min="7181" max="7181" width="13.140625" bestFit="1" customWidth="1"/>
    <col min="7182" max="7182" width="12.5703125" bestFit="1" customWidth="1"/>
    <col min="7183" max="7183" width="12.28515625" bestFit="1" customWidth="1"/>
    <col min="7187" max="7187" width="12.5703125" bestFit="1" customWidth="1"/>
    <col min="7189" max="7189" width="17" bestFit="1" customWidth="1"/>
    <col min="7204" max="7204" width="12.28515625" bestFit="1" customWidth="1"/>
    <col min="7208" max="7208" width="10" bestFit="1" customWidth="1"/>
    <col min="7425" max="7425" width="10.7109375" bestFit="1" customWidth="1"/>
    <col min="7426" max="7426" width="13.140625" bestFit="1" customWidth="1"/>
    <col min="7427" max="7427" width="12.5703125" bestFit="1" customWidth="1"/>
    <col min="7428" max="7428" width="12.28515625" bestFit="1" customWidth="1"/>
    <col min="7429" max="7429" width="13.140625" bestFit="1" customWidth="1"/>
    <col min="7430" max="7430" width="12.5703125" bestFit="1" customWidth="1"/>
    <col min="7431" max="7435" width="12.5703125" customWidth="1"/>
    <col min="7436" max="7436" width="12.28515625" bestFit="1" customWidth="1"/>
    <col min="7437" max="7437" width="13.140625" bestFit="1" customWidth="1"/>
    <col min="7438" max="7438" width="12.5703125" bestFit="1" customWidth="1"/>
    <col min="7439" max="7439" width="12.28515625" bestFit="1" customWidth="1"/>
    <col min="7443" max="7443" width="12.5703125" bestFit="1" customWidth="1"/>
    <col min="7445" max="7445" width="17" bestFit="1" customWidth="1"/>
    <col min="7460" max="7460" width="12.28515625" bestFit="1" customWidth="1"/>
    <col min="7464" max="7464" width="10" bestFit="1" customWidth="1"/>
    <col min="7681" max="7681" width="10.7109375" bestFit="1" customWidth="1"/>
    <col min="7682" max="7682" width="13.140625" bestFit="1" customWidth="1"/>
    <col min="7683" max="7683" width="12.5703125" bestFit="1" customWidth="1"/>
    <col min="7684" max="7684" width="12.28515625" bestFit="1" customWidth="1"/>
    <col min="7685" max="7685" width="13.140625" bestFit="1" customWidth="1"/>
    <col min="7686" max="7686" width="12.5703125" bestFit="1" customWidth="1"/>
    <col min="7687" max="7691" width="12.5703125" customWidth="1"/>
    <col min="7692" max="7692" width="12.28515625" bestFit="1" customWidth="1"/>
    <col min="7693" max="7693" width="13.140625" bestFit="1" customWidth="1"/>
    <col min="7694" max="7694" width="12.5703125" bestFit="1" customWidth="1"/>
    <col min="7695" max="7695" width="12.28515625" bestFit="1" customWidth="1"/>
    <col min="7699" max="7699" width="12.5703125" bestFit="1" customWidth="1"/>
    <col min="7701" max="7701" width="17" bestFit="1" customWidth="1"/>
    <col min="7716" max="7716" width="12.28515625" bestFit="1" customWidth="1"/>
    <col min="7720" max="7720" width="10" bestFit="1" customWidth="1"/>
    <col min="7937" max="7937" width="10.7109375" bestFit="1" customWidth="1"/>
    <col min="7938" max="7938" width="13.140625" bestFit="1" customWidth="1"/>
    <col min="7939" max="7939" width="12.5703125" bestFit="1" customWidth="1"/>
    <col min="7940" max="7940" width="12.28515625" bestFit="1" customWidth="1"/>
    <col min="7941" max="7941" width="13.140625" bestFit="1" customWidth="1"/>
    <col min="7942" max="7942" width="12.5703125" bestFit="1" customWidth="1"/>
    <col min="7943" max="7947" width="12.5703125" customWidth="1"/>
    <col min="7948" max="7948" width="12.28515625" bestFit="1" customWidth="1"/>
    <col min="7949" max="7949" width="13.140625" bestFit="1" customWidth="1"/>
    <col min="7950" max="7950" width="12.5703125" bestFit="1" customWidth="1"/>
    <col min="7951" max="7951" width="12.28515625" bestFit="1" customWidth="1"/>
    <col min="7955" max="7955" width="12.5703125" bestFit="1" customWidth="1"/>
    <col min="7957" max="7957" width="17" bestFit="1" customWidth="1"/>
    <col min="7972" max="7972" width="12.28515625" bestFit="1" customWidth="1"/>
    <col min="7976" max="7976" width="10" bestFit="1" customWidth="1"/>
    <col min="8193" max="8193" width="10.7109375" bestFit="1" customWidth="1"/>
    <col min="8194" max="8194" width="13.140625" bestFit="1" customWidth="1"/>
    <col min="8195" max="8195" width="12.5703125" bestFit="1" customWidth="1"/>
    <col min="8196" max="8196" width="12.28515625" bestFit="1" customWidth="1"/>
    <col min="8197" max="8197" width="13.140625" bestFit="1" customWidth="1"/>
    <col min="8198" max="8198" width="12.5703125" bestFit="1" customWidth="1"/>
    <col min="8199" max="8203" width="12.5703125" customWidth="1"/>
    <col min="8204" max="8204" width="12.28515625" bestFit="1" customWidth="1"/>
    <col min="8205" max="8205" width="13.140625" bestFit="1" customWidth="1"/>
    <col min="8206" max="8206" width="12.5703125" bestFit="1" customWidth="1"/>
    <col min="8207" max="8207" width="12.28515625" bestFit="1" customWidth="1"/>
    <col min="8211" max="8211" width="12.5703125" bestFit="1" customWidth="1"/>
    <col min="8213" max="8213" width="17" bestFit="1" customWidth="1"/>
    <col min="8228" max="8228" width="12.28515625" bestFit="1" customWidth="1"/>
    <col min="8232" max="8232" width="10" bestFit="1" customWidth="1"/>
    <col min="8449" max="8449" width="10.7109375" bestFit="1" customWidth="1"/>
    <col min="8450" max="8450" width="13.140625" bestFit="1" customWidth="1"/>
    <col min="8451" max="8451" width="12.5703125" bestFit="1" customWidth="1"/>
    <col min="8452" max="8452" width="12.28515625" bestFit="1" customWidth="1"/>
    <col min="8453" max="8453" width="13.140625" bestFit="1" customWidth="1"/>
    <col min="8454" max="8454" width="12.5703125" bestFit="1" customWidth="1"/>
    <col min="8455" max="8459" width="12.5703125" customWidth="1"/>
    <col min="8460" max="8460" width="12.28515625" bestFit="1" customWidth="1"/>
    <col min="8461" max="8461" width="13.140625" bestFit="1" customWidth="1"/>
    <col min="8462" max="8462" width="12.5703125" bestFit="1" customWidth="1"/>
    <col min="8463" max="8463" width="12.28515625" bestFit="1" customWidth="1"/>
    <col min="8467" max="8467" width="12.5703125" bestFit="1" customWidth="1"/>
    <col min="8469" max="8469" width="17" bestFit="1" customWidth="1"/>
    <col min="8484" max="8484" width="12.28515625" bestFit="1" customWidth="1"/>
    <col min="8488" max="8488" width="10" bestFit="1" customWidth="1"/>
    <col min="8705" max="8705" width="10.7109375" bestFit="1" customWidth="1"/>
    <col min="8706" max="8706" width="13.140625" bestFit="1" customWidth="1"/>
    <col min="8707" max="8707" width="12.5703125" bestFit="1" customWidth="1"/>
    <col min="8708" max="8708" width="12.28515625" bestFit="1" customWidth="1"/>
    <col min="8709" max="8709" width="13.140625" bestFit="1" customWidth="1"/>
    <col min="8710" max="8710" width="12.5703125" bestFit="1" customWidth="1"/>
    <col min="8711" max="8715" width="12.5703125" customWidth="1"/>
    <col min="8716" max="8716" width="12.28515625" bestFit="1" customWidth="1"/>
    <col min="8717" max="8717" width="13.140625" bestFit="1" customWidth="1"/>
    <col min="8718" max="8718" width="12.5703125" bestFit="1" customWidth="1"/>
    <col min="8719" max="8719" width="12.28515625" bestFit="1" customWidth="1"/>
    <col min="8723" max="8723" width="12.5703125" bestFit="1" customWidth="1"/>
    <col min="8725" max="8725" width="17" bestFit="1" customWidth="1"/>
    <col min="8740" max="8740" width="12.28515625" bestFit="1" customWidth="1"/>
    <col min="8744" max="8744" width="10" bestFit="1" customWidth="1"/>
    <col min="8961" max="8961" width="10.7109375" bestFit="1" customWidth="1"/>
    <col min="8962" max="8962" width="13.140625" bestFit="1" customWidth="1"/>
    <col min="8963" max="8963" width="12.5703125" bestFit="1" customWidth="1"/>
    <col min="8964" max="8964" width="12.28515625" bestFit="1" customWidth="1"/>
    <col min="8965" max="8965" width="13.140625" bestFit="1" customWidth="1"/>
    <col min="8966" max="8966" width="12.5703125" bestFit="1" customWidth="1"/>
    <col min="8967" max="8971" width="12.5703125" customWidth="1"/>
    <col min="8972" max="8972" width="12.28515625" bestFit="1" customWidth="1"/>
    <col min="8973" max="8973" width="13.140625" bestFit="1" customWidth="1"/>
    <col min="8974" max="8974" width="12.5703125" bestFit="1" customWidth="1"/>
    <col min="8975" max="8975" width="12.28515625" bestFit="1" customWidth="1"/>
    <col min="8979" max="8979" width="12.5703125" bestFit="1" customWidth="1"/>
    <col min="8981" max="8981" width="17" bestFit="1" customWidth="1"/>
    <col min="8996" max="8996" width="12.28515625" bestFit="1" customWidth="1"/>
    <col min="9000" max="9000" width="10" bestFit="1" customWidth="1"/>
    <col min="9217" max="9217" width="10.7109375" bestFit="1" customWidth="1"/>
    <col min="9218" max="9218" width="13.140625" bestFit="1" customWidth="1"/>
    <col min="9219" max="9219" width="12.5703125" bestFit="1" customWidth="1"/>
    <col min="9220" max="9220" width="12.28515625" bestFit="1" customWidth="1"/>
    <col min="9221" max="9221" width="13.140625" bestFit="1" customWidth="1"/>
    <col min="9222" max="9222" width="12.5703125" bestFit="1" customWidth="1"/>
    <col min="9223" max="9227" width="12.5703125" customWidth="1"/>
    <col min="9228" max="9228" width="12.28515625" bestFit="1" customWidth="1"/>
    <col min="9229" max="9229" width="13.140625" bestFit="1" customWidth="1"/>
    <col min="9230" max="9230" width="12.5703125" bestFit="1" customWidth="1"/>
    <col min="9231" max="9231" width="12.28515625" bestFit="1" customWidth="1"/>
    <col min="9235" max="9235" width="12.5703125" bestFit="1" customWidth="1"/>
    <col min="9237" max="9237" width="17" bestFit="1" customWidth="1"/>
    <col min="9252" max="9252" width="12.28515625" bestFit="1" customWidth="1"/>
    <col min="9256" max="9256" width="10" bestFit="1" customWidth="1"/>
    <col min="9473" max="9473" width="10.7109375" bestFit="1" customWidth="1"/>
    <col min="9474" max="9474" width="13.140625" bestFit="1" customWidth="1"/>
    <col min="9475" max="9475" width="12.5703125" bestFit="1" customWidth="1"/>
    <col min="9476" max="9476" width="12.28515625" bestFit="1" customWidth="1"/>
    <col min="9477" max="9477" width="13.140625" bestFit="1" customWidth="1"/>
    <col min="9478" max="9478" width="12.5703125" bestFit="1" customWidth="1"/>
    <col min="9479" max="9483" width="12.5703125" customWidth="1"/>
    <col min="9484" max="9484" width="12.28515625" bestFit="1" customWidth="1"/>
    <col min="9485" max="9485" width="13.140625" bestFit="1" customWidth="1"/>
    <col min="9486" max="9486" width="12.5703125" bestFit="1" customWidth="1"/>
    <col min="9487" max="9487" width="12.28515625" bestFit="1" customWidth="1"/>
    <col min="9491" max="9491" width="12.5703125" bestFit="1" customWidth="1"/>
    <col min="9493" max="9493" width="17" bestFit="1" customWidth="1"/>
    <col min="9508" max="9508" width="12.28515625" bestFit="1" customWidth="1"/>
    <col min="9512" max="9512" width="10" bestFit="1" customWidth="1"/>
    <col min="9729" max="9729" width="10.7109375" bestFit="1" customWidth="1"/>
    <col min="9730" max="9730" width="13.140625" bestFit="1" customWidth="1"/>
    <col min="9731" max="9731" width="12.5703125" bestFit="1" customWidth="1"/>
    <col min="9732" max="9732" width="12.28515625" bestFit="1" customWidth="1"/>
    <col min="9733" max="9733" width="13.140625" bestFit="1" customWidth="1"/>
    <col min="9734" max="9734" width="12.5703125" bestFit="1" customWidth="1"/>
    <col min="9735" max="9739" width="12.5703125" customWidth="1"/>
    <col min="9740" max="9740" width="12.28515625" bestFit="1" customWidth="1"/>
    <col min="9741" max="9741" width="13.140625" bestFit="1" customWidth="1"/>
    <col min="9742" max="9742" width="12.5703125" bestFit="1" customWidth="1"/>
    <col min="9743" max="9743" width="12.28515625" bestFit="1" customWidth="1"/>
    <col min="9747" max="9747" width="12.5703125" bestFit="1" customWidth="1"/>
    <col min="9749" max="9749" width="17" bestFit="1" customWidth="1"/>
    <col min="9764" max="9764" width="12.28515625" bestFit="1" customWidth="1"/>
    <col min="9768" max="9768" width="10" bestFit="1" customWidth="1"/>
    <col min="9985" max="9985" width="10.7109375" bestFit="1" customWidth="1"/>
    <col min="9986" max="9986" width="13.140625" bestFit="1" customWidth="1"/>
    <col min="9987" max="9987" width="12.5703125" bestFit="1" customWidth="1"/>
    <col min="9988" max="9988" width="12.28515625" bestFit="1" customWidth="1"/>
    <col min="9989" max="9989" width="13.140625" bestFit="1" customWidth="1"/>
    <col min="9990" max="9990" width="12.5703125" bestFit="1" customWidth="1"/>
    <col min="9991" max="9995" width="12.5703125" customWidth="1"/>
    <col min="9996" max="9996" width="12.28515625" bestFit="1" customWidth="1"/>
    <col min="9997" max="9997" width="13.140625" bestFit="1" customWidth="1"/>
    <col min="9998" max="9998" width="12.5703125" bestFit="1" customWidth="1"/>
    <col min="9999" max="9999" width="12.28515625" bestFit="1" customWidth="1"/>
    <col min="10003" max="10003" width="12.5703125" bestFit="1" customWidth="1"/>
    <col min="10005" max="10005" width="17" bestFit="1" customWidth="1"/>
    <col min="10020" max="10020" width="12.28515625" bestFit="1" customWidth="1"/>
    <col min="10024" max="10024" width="10" bestFit="1" customWidth="1"/>
    <col min="10241" max="10241" width="10.7109375" bestFit="1" customWidth="1"/>
    <col min="10242" max="10242" width="13.140625" bestFit="1" customWidth="1"/>
    <col min="10243" max="10243" width="12.5703125" bestFit="1" customWidth="1"/>
    <col min="10244" max="10244" width="12.28515625" bestFit="1" customWidth="1"/>
    <col min="10245" max="10245" width="13.140625" bestFit="1" customWidth="1"/>
    <col min="10246" max="10246" width="12.5703125" bestFit="1" customWidth="1"/>
    <col min="10247" max="10251" width="12.5703125" customWidth="1"/>
    <col min="10252" max="10252" width="12.28515625" bestFit="1" customWidth="1"/>
    <col min="10253" max="10253" width="13.140625" bestFit="1" customWidth="1"/>
    <col min="10254" max="10254" width="12.5703125" bestFit="1" customWidth="1"/>
    <col min="10255" max="10255" width="12.28515625" bestFit="1" customWidth="1"/>
    <col min="10259" max="10259" width="12.5703125" bestFit="1" customWidth="1"/>
    <col min="10261" max="10261" width="17" bestFit="1" customWidth="1"/>
    <col min="10276" max="10276" width="12.28515625" bestFit="1" customWidth="1"/>
    <col min="10280" max="10280" width="10" bestFit="1" customWidth="1"/>
    <col min="10497" max="10497" width="10.7109375" bestFit="1" customWidth="1"/>
    <col min="10498" max="10498" width="13.140625" bestFit="1" customWidth="1"/>
    <col min="10499" max="10499" width="12.5703125" bestFit="1" customWidth="1"/>
    <col min="10500" max="10500" width="12.28515625" bestFit="1" customWidth="1"/>
    <col min="10501" max="10501" width="13.140625" bestFit="1" customWidth="1"/>
    <col min="10502" max="10502" width="12.5703125" bestFit="1" customWidth="1"/>
    <col min="10503" max="10507" width="12.5703125" customWidth="1"/>
    <col min="10508" max="10508" width="12.28515625" bestFit="1" customWidth="1"/>
    <col min="10509" max="10509" width="13.140625" bestFit="1" customWidth="1"/>
    <col min="10510" max="10510" width="12.5703125" bestFit="1" customWidth="1"/>
    <col min="10511" max="10511" width="12.28515625" bestFit="1" customWidth="1"/>
    <col min="10515" max="10515" width="12.5703125" bestFit="1" customWidth="1"/>
    <col min="10517" max="10517" width="17" bestFit="1" customWidth="1"/>
    <col min="10532" max="10532" width="12.28515625" bestFit="1" customWidth="1"/>
    <col min="10536" max="10536" width="10" bestFit="1" customWidth="1"/>
    <col min="10753" max="10753" width="10.7109375" bestFit="1" customWidth="1"/>
    <col min="10754" max="10754" width="13.140625" bestFit="1" customWidth="1"/>
    <col min="10755" max="10755" width="12.5703125" bestFit="1" customWidth="1"/>
    <col min="10756" max="10756" width="12.28515625" bestFit="1" customWidth="1"/>
    <col min="10757" max="10757" width="13.140625" bestFit="1" customWidth="1"/>
    <col min="10758" max="10758" width="12.5703125" bestFit="1" customWidth="1"/>
    <col min="10759" max="10763" width="12.5703125" customWidth="1"/>
    <col min="10764" max="10764" width="12.28515625" bestFit="1" customWidth="1"/>
    <col min="10765" max="10765" width="13.140625" bestFit="1" customWidth="1"/>
    <col min="10766" max="10766" width="12.5703125" bestFit="1" customWidth="1"/>
    <col min="10767" max="10767" width="12.28515625" bestFit="1" customWidth="1"/>
    <col min="10771" max="10771" width="12.5703125" bestFit="1" customWidth="1"/>
    <col min="10773" max="10773" width="17" bestFit="1" customWidth="1"/>
    <col min="10788" max="10788" width="12.28515625" bestFit="1" customWidth="1"/>
    <col min="10792" max="10792" width="10" bestFit="1" customWidth="1"/>
    <col min="11009" max="11009" width="10.7109375" bestFit="1" customWidth="1"/>
    <col min="11010" max="11010" width="13.140625" bestFit="1" customWidth="1"/>
    <col min="11011" max="11011" width="12.5703125" bestFit="1" customWidth="1"/>
    <col min="11012" max="11012" width="12.28515625" bestFit="1" customWidth="1"/>
    <col min="11013" max="11013" width="13.140625" bestFit="1" customWidth="1"/>
    <col min="11014" max="11014" width="12.5703125" bestFit="1" customWidth="1"/>
    <col min="11015" max="11019" width="12.5703125" customWidth="1"/>
    <col min="11020" max="11020" width="12.28515625" bestFit="1" customWidth="1"/>
    <col min="11021" max="11021" width="13.140625" bestFit="1" customWidth="1"/>
    <col min="11022" max="11022" width="12.5703125" bestFit="1" customWidth="1"/>
    <col min="11023" max="11023" width="12.28515625" bestFit="1" customWidth="1"/>
    <col min="11027" max="11027" width="12.5703125" bestFit="1" customWidth="1"/>
    <col min="11029" max="11029" width="17" bestFit="1" customWidth="1"/>
    <col min="11044" max="11044" width="12.28515625" bestFit="1" customWidth="1"/>
    <col min="11048" max="11048" width="10" bestFit="1" customWidth="1"/>
    <col min="11265" max="11265" width="10.7109375" bestFit="1" customWidth="1"/>
    <col min="11266" max="11266" width="13.140625" bestFit="1" customWidth="1"/>
    <col min="11267" max="11267" width="12.5703125" bestFit="1" customWidth="1"/>
    <col min="11268" max="11268" width="12.28515625" bestFit="1" customWidth="1"/>
    <col min="11269" max="11269" width="13.140625" bestFit="1" customWidth="1"/>
    <col min="11270" max="11270" width="12.5703125" bestFit="1" customWidth="1"/>
    <col min="11271" max="11275" width="12.5703125" customWidth="1"/>
    <col min="11276" max="11276" width="12.28515625" bestFit="1" customWidth="1"/>
    <col min="11277" max="11277" width="13.140625" bestFit="1" customWidth="1"/>
    <col min="11278" max="11278" width="12.5703125" bestFit="1" customWidth="1"/>
    <col min="11279" max="11279" width="12.28515625" bestFit="1" customWidth="1"/>
    <col min="11283" max="11283" width="12.5703125" bestFit="1" customWidth="1"/>
    <col min="11285" max="11285" width="17" bestFit="1" customWidth="1"/>
    <col min="11300" max="11300" width="12.28515625" bestFit="1" customWidth="1"/>
    <col min="11304" max="11304" width="10" bestFit="1" customWidth="1"/>
    <col min="11521" max="11521" width="10.7109375" bestFit="1" customWidth="1"/>
    <col min="11522" max="11522" width="13.140625" bestFit="1" customWidth="1"/>
    <col min="11523" max="11523" width="12.5703125" bestFit="1" customWidth="1"/>
    <col min="11524" max="11524" width="12.28515625" bestFit="1" customWidth="1"/>
    <col min="11525" max="11525" width="13.140625" bestFit="1" customWidth="1"/>
    <col min="11526" max="11526" width="12.5703125" bestFit="1" customWidth="1"/>
    <col min="11527" max="11531" width="12.5703125" customWidth="1"/>
    <col min="11532" max="11532" width="12.28515625" bestFit="1" customWidth="1"/>
    <col min="11533" max="11533" width="13.140625" bestFit="1" customWidth="1"/>
    <col min="11534" max="11534" width="12.5703125" bestFit="1" customWidth="1"/>
    <col min="11535" max="11535" width="12.28515625" bestFit="1" customWidth="1"/>
    <col min="11539" max="11539" width="12.5703125" bestFit="1" customWidth="1"/>
    <col min="11541" max="11541" width="17" bestFit="1" customWidth="1"/>
    <col min="11556" max="11556" width="12.28515625" bestFit="1" customWidth="1"/>
    <col min="11560" max="11560" width="10" bestFit="1" customWidth="1"/>
    <col min="11777" max="11777" width="10.7109375" bestFit="1" customWidth="1"/>
    <col min="11778" max="11778" width="13.140625" bestFit="1" customWidth="1"/>
    <col min="11779" max="11779" width="12.5703125" bestFit="1" customWidth="1"/>
    <col min="11780" max="11780" width="12.28515625" bestFit="1" customWidth="1"/>
    <col min="11781" max="11781" width="13.140625" bestFit="1" customWidth="1"/>
    <col min="11782" max="11782" width="12.5703125" bestFit="1" customWidth="1"/>
    <col min="11783" max="11787" width="12.5703125" customWidth="1"/>
    <col min="11788" max="11788" width="12.28515625" bestFit="1" customWidth="1"/>
    <col min="11789" max="11789" width="13.140625" bestFit="1" customWidth="1"/>
    <col min="11790" max="11790" width="12.5703125" bestFit="1" customWidth="1"/>
    <col min="11791" max="11791" width="12.28515625" bestFit="1" customWidth="1"/>
    <col min="11795" max="11795" width="12.5703125" bestFit="1" customWidth="1"/>
    <col min="11797" max="11797" width="17" bestFit="1" customWidth="1"/>
    <col min="11812" max="11812" width="12.28515625" bestFit="1" customWidth="1"/>
    <col min="11816" max="11816" width="10" bestFit="1" customWidth="1"/>
    <col min="12033" max="12033" width="10.7109375" bestFit="1" customWidth="1"/>
    <col min="12034" max="12034" width="13.140625" bestFit="1" customWidth="1"/>
    <col min="12035" max="12035" width="12.5703125" bestFit="1" customWidth="1"/>
    <col min="12036" max="12036" width="12.28515625" bestFit="1" customWidth="1"/>
    <col min="12037" max="12037" width="13.140625" bestFit="1" customWidth="1"/>
    <col min="12038" max="12038" width="12.5703125" bestFit="1" customWidth="1"/>
    <col min="12039" max="12043" width="12.5703125" customWidth="1"/>
    <col min="12044" max="12044" width="12.28515625" bestFit="1" customWidth="1"/>
    <col min="12045" max="12045" width="13.140625" bestFit="1" customWidth="1"/>
    <col min="12046" max="12046" width="12.5703125" bestFit="1" customWidth="1"/>
    <col min="12047" max="12047" width="12.28515625" bestFit="1" customWidth="1"/>
    <col min="12051" max="12051" width="12.5703125" bestFit="1" customWidth="1"/>
    <col min="12053" max="12053" width="17" bestFit="1" customWidth="1"/>
    <col min="12068" max="12068" width="12.28515625" bestFit="1" customWidth="1"/>
    <col min="12072" max="12072" width="10" bestFit="1" customWidth="1"/>
    <col min="12289" max="12289" width="10.7109375" bestFit="1" customWidth="1"/>
    <col min="12290" max="12290" width="13.140625" bestFit="1" customWidth="1"/>
    <col min="12291" max="12291" width="12.5703125" bestFit="1" customWidth="1"/>
    <col min="12292" max="12292" width="12.28515625" bestFit="1" customWidth="1"/>
    <col min="12293" max="12293" width="13.140625" bestFit="1" customWidth="1"/>
    <col min="12294" max="12294" width="12.5703125" bestFit="1" customWidth="1"/>
    <col min="12295" max="12299" width="12.5703125" customWidth="1"/>
    <col min="12300" max="12300" width="12.28515625" bestFit="1" customWidth="1"/>
    <col min="12301" max="12301" width="13.140625" bestFit="1" customWidth="1"/>
    <col min="12302" max="12302" width="12.5703125" bestFit="1" customWidth="1"/>
    <col min="12303" max="12303" width="12.28515625" bestFit="1" customWidth="1"/>
    <col min="12307" max="12307" width="12.5703125" bestFit="1" customWidth="1"/>
    <col min="12309" max="12309" width="17" bestFit="1" customWidth="1"/>
    <col min="12324" max="12324" width="12.28515625" bestFit="1" customWidth="1"/>
    <col min="12328" max="12328" width="10" bestFit="1" customWidth="1"/>
    <col min="12545" max="12545" width="10.7109375" bestFit="1" customWidth="1"/>
    <col min="12546" max="12546" width="13.140625" bestFit="1" customWidth="1"/>
    <col min="12547" max="12547" width="12.5703125" bestFit="1" customWidth="1"/>
    <col min="12548" max="12548" width="12.28515625" bestFit="1" customWidth="1"/>
    <col min="12549" max="12549" width="13.140625" bestFit="1" customWidth="1"/>
    <col min="12550" max="12550" width="12.5703125" bestFit="1" customWidth="1"/>
    <col min="12551" max="12555" width="12.5703125" customWidth="1"/>
    <col min="12556" max="12556" width="12.28515625" bestFit="1" customWidth="1"/>
    <col min="12557" max="12557" width="13.140625" bestFit="1" customWidth="1"/>
    <col min="12558" max="12558" width="12.5703125" bestFit="1" customWidth="1"/>
    <col min="12559" max="12559" width="12.28515625" bestFit="1" customWidth="1"/>
    <col min="12563" max="12563" width="12.5703125" bestFit="1" customWidth="1"/>
    <col min="12565" max="12565" width="17" bestFit="1" customWidth="1"/>
    <col min="12580" max="12580" width="12.28515625" bestFit="1" customWidth="1"/>
    <col min="12584" max="12584" width="10" bestFit="1" customWidth="1"/>
    <col min="12801" max="12801" width="10.7109375" bestFit="1" customWidth="1"/>
    <col min="12802" max="12802" width="13.140625" bestFit="1" customWidth="1"/>
    <col min="12803" max="12803" width="12.5703125" bestFit="1" customWidth="1"/>
    <col min="12804" max="12804" width="12.28515625" bestFit="1" customWidth="1"/>
    <col min="12805" max="12805" width="13.140625" bestFit="1" customWidth="1"/>
    <col min="12806" max="12806" width="12.5703125" bestFit="1" customWidth="1"/>
    <col min="12807" max="12811" width="12.5703125" customWidth="1"/>
    <col min="12812" max="12812" width="12.28515625" bestFit="1" customWidth="1"/>
    <col min="12813" max="12813" width="13.140625" bestFit="1" customWidth="1"/>
    <col min="12814" max="12814" width="12.5703125" bestFit="1" customWidth="1"/>
    <col min="12815" max="12815" width="12.28515625" bestFit="1" customWidth="1"/>
    <col min="12819" max="12819" width="12.5703125" bestFit="1" customWidth="1"/>
    <col min="12821" max="12821" width="17" bestFit="1" customWidth="1"/>
    <col min="12836" max="12836" width="12.28515625" bestFit="1" customWidth="1"/>
    <col min="12840" max="12840" width="10" bestFit="1" customWidth="1"/>
    <col min="13057" max="13057" width="10.7109375" bestFit="1" customWidth="1"/>
    <col min="13058" max="13058" width="13.140625" bestFit="1" customWidth="1"/>
    <col min="13059" max="13059" width="12.5703125" bestFit="1" customWidth="1"/>
    <col min="13060" max="13060" width="12.28515625" bestFit="1" customWidth="1"/>
    <col min="13061" max="13061" width="13.140625" bestFit="1" customWidth="1"/>
    <col min="13062" max="13062" width="12.5703125" bestFit="1" customWidth="1"/>
    <col min="13063" max="13067" width="12.5703125" customWidth="1"/>
    <col min="13068" max="13068" width="12.28515625" bestFit="1" customWidth="1"/>
    <col min="13069" max="13069" width="13.140625" bestFit="1" customWidth="1"/>
    <col min="13070" max="13070" width="12.5703125" bestFit="1" customWidth="1"/>
    <col min="13071" max="13071" width="12.28515625" bestFit="1" customWidth="1"/>
    <col min="13075" max="13075" width="12.5703125" bestFit="1" customWidth="1"/>
    <col min="13077" max="13077" width="17" bestFit="1" customWidth="1"/>
    <col min="13092" max="13092" width="12.28515625" bestFit="1" customWidth="1"/>
    <col min="13096" max="13096" width="10" bestFit="1" customWidth="1"/>
    <col min="13313" max="13313" width="10.7109375" bestFit="1" customWidth="1"/>
    <col min="13314" max="13314" width="13.140625" bestFit="1" customWidth="1"/>
    <col min="13315" max="13315" width="12.5703125" bestFit="1" customWidth="1"/>
    <col min="13316" max="13316" width="12.28515625" bestFit="1" customWidth="1"/>
    <col min="13317" max="13317" width="13.140625" bestFit="1" customWidth="1"/>
    <col min="13318" max="13318" width="12.5703125" bestFit="1" customWidth="1"/>
    <col min="13319" max="13323" width="12.5703125" customWidth="1"/>
    <col min="13324" max="13324" width="12.28515625" bestFit="1" customWidth="1"/>
    <col min="13325" max="13325" width="13.140625" bestFit="1" customWidth="1"/>
    <col min="13326" max="13326" width="12.5703125" bestFit="1" customWidth="1"/>
    <col min="13327" max="13327" width="12.28515625" bestFit="1" customWidth="1"/>
    <col min="13331" max="13331" width="12.5703125" bestFit="1" customWidth="1"/>
    <col min="13333" max="13333" width="17" bestFit="1" customWidth="1"/>
    <col min="13348" max="13348" width="12.28515625" bestFit="1" customWidth="1"/>
    <col min="13352" max="13352" width="10" bestFit="1" customWidth="1"/>
    <col min="13569" max="13569" width="10.7109375" bestFit="1" customWidth="1"/>
    <col min="13570" max="13570" width="13.140625" bestFit="1" customWidth="1"/>
    <col min="13571" max="13571" width="12.5703125" bestFit="1" customWidth="1"/>
    <col min="13572" max="13572" width="12.28515625" bestFit="1" customWidth="1"/>
    <col min="13573" max="13573" width="13.140625" bestFit="1" customWidth="1"/>
    <col min="13574" max="13574" width="12.5703125" bestFit="1" customWidth="1"/>
    <col min="13575" max="13579" width="12.5703125" customWidth="1"/>
    <col min="13580" max="13580" width="12.28515625" bestFit="1" customWidth="1"/>
    <col min="13581" max="13581" width="13.140625" bestFit="1" customWidth="1"/>
    <col min="13582" max="13582" width="12.5703125" bestFit="1" customWidth="1"/>
    <col min="13583" max="13583" width="12.28515625" bestFit="1" customWidth="1"/>
    <col min="13587" max="13587" width="12.5703125" bestFit="1" customWidth="1"/>
    <col min="13589" max="13589" width="17" bestFit="1" customWidth="1"/>
    <col min="13604" max="13604" width="12.28515625" bestFit="1" customWidth="1"/>
    <col min="13608" max="13608" width="10" bestFit="1" customWidth="1"/>
    <col min="13825" max="13825" width="10.7109375" bestFit="1" customWidth="1"/>
    <col min="13826" max="13826" width="13.140625" bestFit="1" customWidth="1"/>
    <col min="13827" max="13827" width="12.5703125" bestFit="1" customWidth="1"/>
    <col min="13828" max="13828" width="12.28515625" bestFit="1" customWidth="1"/>
    <col min="13829" max="13829" width="13.140625" bestFit="1" customWidth="1"/>
    <col min="13830" max="13830" width="12.5703125" bestFit="1" customWidth="1"/>
    <col min="13831" max="13835" width="12.5703125" customWidth="1"/>
    <col min="13836" max="13836" width="12.28515625" bestFit="1" customWidth="1"/>
    <col min="13837" max="13837" width="13.140625" bestFit="1" customWidth="1"/>
    <col min="13838" max="13838" width="12.5703125" bestFit="1" customWidth="1"/>
    <col min="13839" max="13839" width="12.28515625" bestFit="1" customWidth="1"/>
    <col min="13843" max="13843" width="12.5703125" bestFit="1" customWidth="1"/>
    <col min="13845" max="13845" width="17" bestFit="1" customWidth="1"/>
    <col min="13860" max="13860" width="12.28515625" bestFit="1" customWidth="1"/>
    <col min="13864" max="13864" width="10" bestFit="1" customWidth="1"/>
    <col min="14081" max="14081" width="10.7109375" bestFit="1" customWidth="1"/>
    <col min="14082" max="14082" width="13.140625" bestFit="1" customWidth="1"/>
    <col min="14083" max="14083" width="12.5703125" bestFit="1" customWidth="1"/>
    <col min="14084" max="14084" width="12.28515625" bestFit="1" customWidth="1"/>
    <col min="14085" max="14085" width="13.140625" bestFit="1" customWidth="1"/>
    <col min="14086" max="14086" width="12.5703125" bestFit="1" customWidth="1"/>
    <col min="14087" max="14091" width="12.5703125" customWidth="1"/>
    <col min="14092" max="14092" width="12.28515625" bestFit="1" customWidth="1"/>
    <col min="14093" max="14093" width="13.140625" bestFit="1" customWidth="1"/>
    <col min="14094" max="14094" width="12.5703125" bestFit="1" customWidth="1"/>
    <col min="14095" max="14095" width="12.28515625" bestFit="1" customWidth="1"/>
    <col min="14099" max="14099" width="12.5703125" bestFit="1" customWidth="1"/>
    <col min="14101" max="14101" width="17" bestFit="1" customWidth="1"/>
    <col min="14116" max="14116" width="12.28515625" bestFit="1" customWidth="1"/>
    <col min="14120" max="14120" width="10" bestFit="1" customWidth="1"/>
    <col min="14337" max="14337" width="10.7109375" bestFit="1" customWidth="1"/>
    <col min="14338" max="14338" width="13.140625" bestFit="1" customWidth="1"/>
    <col min="14339" max="14339" width="12.5703125" bestFit="1" customWidth="1"/>
    <col min="14340" max="14340" width="12.28515625" bestFit="1" customWidth="1"/>
    <col min="14341" max="14341" width="13.140625" bestFit="1" customWidth="1"/>
    <col min="14342" max="14342" width="12.5703125" bestFit="1" customWidth="1"/>
    <col min="14343" max="14347" width="12.5703125" customWidth="1"/>
    <col min="14348" max="14348" width="12.28515625" bestFit="1" customWidth="1"/>
    <col min="14349" max="14349" width="13.140625" bestFit="1" customWidth="1"/>
    <col min="14350" max="14350" width="12.5703125" bestFit="1" customWidth="1"/>
    <col min="14351" max="14351" width="12.28515625" bestFit="1" customWidth="1"/>
    <col min="14355" max="14355" width="12.5703125" bestFit="1" customWidth="1"/>
    <col min="14357" max="14357" width="17" bestFit="1" customWidth="1"/>
    <col min="14372" max="14372" width="12.28515625" bestFit="1" customWidth="1"/>
    <col min="14376" max="14376" width="10" bestFit="1" customWidth="1"/>
    <col min="14593" max="14593" width="10.7109375" bestFit="1" customWidth="1"/>
    <col min="14594" max="14594" width="13.140625" bestFit="1" customWidth="1"/>
    <col min="14595" max="14595" width="12.5703125" bestFit="1" customWidth="1"/>
    <col min="14596" max="14596" width="12.28515625" bestFit="1" customWidth="1"/>
    <col min="14597" max="14597" width="13.140625" bestFit="1" customWidth="1"/>
    <col min="14598" max="14598" width="12.5703125" bestFit="1" customWidth="1"/>
    <col min="14599" max="14603" width="12.5703125" customWidth="1"/>
    <col min="14604" max="14604" width="12.28515625" bestFit="1" customWidth="1"/>
    <col min="14605" max="14605" width="13.140625" bestFit="1" customWidth="1"/>
    <col min="14606" max="14606" width="12.5703125" bestFit="1" customWidth="1"/>
    <col min="14607" max="14607" width="12.28515625" bestFit="1" customWidth="1"/>
    <col min="14611" max="14611" width="12.5703125" bestFit="1" customWidth="1"/>
    <col min="14613" max="14613" width="17" bestFit="1" customWidth="1"/>
    <col min="14628" max="14628" width="12.28515625" bestFit="1" customWidth="1"/>
    <col min="14632" max="14632" width="10" bestFit="1" customWidth="1"/>
    <col min="14849" max="14849" width="10.7109375" bestFit="1" customWidth="1"/>
    <col min="14850" max="14850" width="13.140625" bestFit="1" customWidth="1"/>
    <col min="14851" max="14851" width="12.5703125" bestFit="1" customWidth="1"/>
    <col min="14852" max="14852" width="12.28515625" bestFit="1" customWidth="1"/>
    <col min="14853" max="14853" width="13.140625" bestFit="1" customWidth="1"/>
    <col min="14854" max="14854" width="12.5703125" bestFit="1" customWidth="1"/>
    <col min="14855" max="14859" width="12.5703125" customWidth="1"/>
    <col min="14860" max="14860" width="12.28515625" bestFit="1" customWidth="1"/>
    <col min="14861" max="14861" width="13.140625" bestFit="1" customWidth="1"/>
    <col min="14862" max="14862" width="12.5703125" bestFit="1" customWidth="1"/>
    <col min="14863" max="14863" width="12.28515625" bestFit="1" customWidth="1"/>
    <col min="14867" max="14867" width="12.5703125" bestFit="1" customWidth="1"/>
    <col min="14869" max="14869" width="17" bestFit="1" customWidth="1"/>
    <col min="14884" max="14884" width="12.28515625" bestFit="1" customWidth="1"/>
    <col min="14888" max="14888" width="10" bestFit="1" customWidth="1"/>
    <col min="15105" max="15105" width="10.7109375" bestFit="1" customWidth="1"/>
    <col min="15106" max="15106" width="13.140625" bestFit="1" customWidth="1"/>
    <col min="15107" max="15107" width="12.5703125" bestFit="1" customWidth="1"/>
    <col min="15108" max="15108" width="12.28515625" bestFit="1" customWidth="1"/>
    <col min="15109" max="15109" width="13.140625" bestFit="1" customWidth="1"/>
    <col min="15110" max="15110" width="12.5703125" bestFit="1" customWidth="1"/>
    <col min="15111" max="15115" width="12.5703125" customWidth="1"/>
    <col min="15116" max="15116" width="12.28515625" bestFit="1" customWidth="1"/>
    <col min="15117" max="15117" width="13.140625" bestFit="1" customWidth="1"/>
    <col min="15118" max="15118" width="12.5703125" bestFit="1" customWidth="1"/>
    <col min="15119" max="15119" width="12.28515625" bestFit="1" customWidth="1"/>
    <col min="15123" max="15123" width="12.5703125" bestFit="1" customWidth="1"/>
    <col min="15125" max="15125" width="17" bestFit="1" customWidth="1"/>
    <col min="15140" max="15140" width="12.28515625" bestFit="1" customWidth="1"/>
    <col min="15144" max="15144" width="10" bestFit="1" customWidth="1"/>
    <col min="15361" max="15361" width="10.7109375" bestFit="1" customWidth="1"/>
    <col min="15362" max="15362" width="13.140625" bestFit="1" customWidth="1"/>
    <col min="15363" max="15363" width="12.5703125" bestFit="1" customWidth="1"/>
    <col min="15364" max="15364" width="12.28515625" bestFit="1" customWidth="1"/>
    <col min="15365" max="15365" width="13.140625" bestFit="1" customWidth="1"/>
    <col min="15366" max="15366" width="12.5703125" bestFit="1" customWidth="1"/>
    <col min="15367" max="15371" width="12.5703125" customWidth="1"/>
    <col min="15372" max="15372" width="12.28515625" bestFit="1" customWidth="1"/>
    <col min="15373" max="15373" width="13.140625" bestFit="1" customWidth="1"/>
    <col min="15374" max="15374" width="12.5703125" bestFit="1" customWidth="1"/>
    <col min="15375" max="15375" width="12.28515625" bestFit="1" customWidth="1"/>
    <col min="15379" max="15379" width="12.5703125" bestFit="1" customWidth="1"/>
    <col min="15381" max="15381" width="17" bestFit="1" customWidth="1"/>
    <col min="15396" max="15396" width="12.28515625" bestFit="1" customWidth="1"/>
    <col min="15400" max="15400" width="10" bestFit="1" customWidth="1"/>
    <col min="15617" max="15617" width="10.7109375" bestFit="1" customWidth="1"/>
    <col min="15618" max="15618" width="13.140625" bestFit="1" customWidth="1"/>
    <col min="15619" max="15619" width="12.5703125" bestFit="1" customWidth="1"/>
    <col min="15620" max="15620" width="12.28515625" bestFit="1" customWidth="1"/>
    <col min="15621" max="15621" width="13.140625" bestFit="1" customWidth="1"/>
    <col min="15622" max="15622" width="12.5703125" bestFit="1" customWidth="1"/>
    <col min="15623" max="15627" width="12.5703125" customWidth="1"/>
    <col min="15628" max="15628" width="12.28515625" bestFit="1" customWidth="1"/>
    <col min="15629" max="15629" width="13.140625" bestFit="1" customWidth="1"/>
    <col min="15630" max="15630" width="12.5703125" bestFit="1" customWidth="1"/>
    <col min="15631" max="15631" width="12.28515625" bestFit="1" customWidth="1"/>
    <col min="15635" max="15635" width="12.5703125" bestFit="1" customWidth="1"/>
    <col min="15637" max="15637" width="17" bestFit="1" customWidth="1"/>
    <col min="15652" max="15652" width="12.28515625" bestFit="1" customWidth="1"/>
    <col min="15656" max="15656" width="10" bestFit="1" customWidth="1"/>
    <col min="15873" max="15873" width="10.7109375" bestFit="1" customWidth="1"/>
    <col min="15874" max="15874" width="13.140625" bestFit="1" customWidth="1"/>
    <col min="15875" max="15875" width="12.5703125" bestFit="1" customWidth="1"/>
    <col min="15876" max="15876" width="12.28515625" bestFit="1" customWidth="1"/>
    <col min="15877" max="15877" width="13.140625" bestFit="1" customWidth="1"/>
    <col min="15878" max="15878" width="12.5703125" bestFit="1" customWidth="1"/>
    <col min="15879" max="15883" width="12.5703125" customWidth="1"/>
    <col min="15884" max="15884" width="12.28515625" bestFit="1" customWidth="1"/>
    <col min="15885" max="15885" width="13.140625" bestFit="1" customWidth="1"/>
    <col min="15886" max="15886" width="12.5703125" bestFit="1" customWidth="1"/>
    <col min="15887" max="15887" width="12.28515625" bestFit="1" customWidth="1"/>
    <col min="15891" max="15891" width="12.5703125" bestFit="1" customWidth="1"/>
    <col min="15893" max="15893" width="17" bestFit="1" customWidth="1"/>
    <col min="15908" max="15908" width="12.28515625" bestFit="1" customWidth="1"/>
    <col min="15912" max="15912" width="10" bestFit="1" customWidth="1"/>
    <col min="16129" max="16129" width="10.7109375" bestFit="1" customWidth="1"/>
    <col min="16130" max="16130" width="13.140625" bestFit="1" customWidth="1"/>
    <col min="16131" max="16131" width="12.5703125" bestFit="1" customWidth="1"/>
    <col min="16132" max="16132" width="12.28515625" bestFit="1" customWidth="1"/>
    <col min="16133" max="16133" width="13.140625" bestFit="1" customWidth="1"/>
    <col min="16134" max="16134" width="12.5703125" bestFit="1" customWidth="1"/>
    <col min="16135" max="16139" width="12.5703125" customWidth="1"/>
    <col min="16140" max="16140" width="12.28515625" bestFit="1" customWidth="1"/>
    <col min="16141" max="16141" width="13.140625" bestFit="1" customWidth="1"/>
    <col min="16142" max="16142" width="12.5703125" bestFit="1" customWidth="1"/>
    <col min="16143" max="16143" width="12.28515625" bestFit="1" customWidth="1"/>
    <col min="16147" max="16147" width="12.5703125" bestFit="1" customWidth="1"/>
    <col min="16149" max="16149" width="17" bestFit="1" customWidth="1"/>
    <col min="16164" max="16164" width="12.28515625" bestFit="1" customWidth="1"/>
    <col min="16168" max="16168" width="10" bestFit="1" customWidth="1"/>
  </cols>
  <sheetData>
    <row r="1" spans="1:50" x14ac:dyDescent="0.25">
      <c r="A1" s="20" t="str">
        <f>'[1]Iron Graphs'!A34</f>
        <v>Iron (mg/l)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50" x14ac:dyDescent="0.25">
      <c r="A2" s="2" t="str">
        <f>'[1]Iron Graphs'!A35</f>
        <v>Time (min)</v>
      </c>
      <c r="B2" s="20">
        <f>'[1]Iron Graphs'!B35</f>
        <v>6.5</v>
      </c>
      <c r="C2" s="20"/>
      <c r="D2" s="20"/>
      <c r="E2" s="20">
        <f>'[1]Iron Graphs'!E35</f>
        <v>7.5</v>
      </c>
      <c r="F2" s="20"/>
      <c r="G2" s="20"/>
      <c r="H2" s="20">
        <v>8.5</v>
      </c>
      <c r="I2" s="20"/>
      <c r="J2" s="20"/>
      <c r="K2" s="3"/>
      <c r="L2" s="3"/>
      <c r="M2" s="20"/>
      <c r="N2" s="20"/>
      <c r="O2" s="20"/>
    </row>
    <row r="3" spans="1:50" x14ac:dyDescent="0.25">
      <c r="A3" s="2">
        <f>'[1]Iron Graphs'!A36</f>
        <v>0</v>
      </c>
      <c r="B3" s="2" t="str">
        <f>'[1]Iron Graphs'!B36</f>
        <v>0,174 (l/min)</v>
      </c>
      <c r="C3" s="2" t="str">
        <f>'[1]Iron Graphs'!C36</f>
        <v>0,262 (l/min)</v>
      </c>
      <c r="D3" s="2" t="str">
        <f>'[1]Iron Graphs'!D36</f>
        <v>0,523 (l/min)</v>
      </c>
      <c r="E3" s="2" t="str">
        <f>'[1]Iron Graphs'!E36</f>
        <v>0,174 (l/min)</v>
      </c>
      <c r="F3" s="2" t="str">
        <f>'[1]Iron Graphs'!F36</f>
        <v>0,262 (l/min)</v>
      </c>
      <c r="G3" s="2" t="str">
        <f>'[1]Iron Graphs'!G36</f>
        <v>0,523 (l/min)</v>
      </c>
      <c r="H3" s="2" t="str">
        <f>'[1]Iron Graphs'!H36</f>
        <v>0,174 (l/min)</v>
      </c>
      <c r="I3" s="2" t="str">
        <f>'[1]Iron Graphs'!I36</f>
        <v>0,262 (l/min)</v>
      </c>
      <c r="J3" s="2" t="str">
        <f>'[1]Iron Graphs'!J36</f>
        <v>0,523 (l/min)</v>
      </c>
      <c r="L3" s="4"/>
    </row>
    <row r="4" spans="1:50" x14ac:dyDescent="0.25">
      <c r="A4" s="2">
        <f>'[1]Iron Graphs'!A37</f>
        <v>0</v>
      </c>
      <c r="B4" s="2" t="str">
        <f>'[1]Iron Graphs'!B37</f>
        <v>1,67 (ml/min)</v>
      </c>
      <c r="C4" s="2" t="str">
        <f>'[1]Iron Graphs'!C37</f>
        <v>2,52(ml/min)</v>
      </c>
      <c r="D4" s="2" t="str">
        <f>'[1]Iron Graphs'!D37</f>
        <v>5,0 (ml/min)</v>
      </c>
      <c r="E4" s="2" t="str">
        <f>'[1]Iron Graphs'!E37</f>
        <v>1,67 (ml/min)</v>
      </c>
      <c r="F4" s="2" t="str">
        <f>'[1]Iron Graphs'!F37</f>
        <v>2,52(ml/min)</v>
      </c>
      <c r="G4" s="2" t="str">
        <f>'[1]Iron Graphs'!G37</f>
        <v>5,0 (ml/min)</v>
      </c>
      <c r="H4" s="2" t="str">
        <f>'[1]Iron Graphs'!H37</f>
        <v>1,67 (ml/min)</v>
      </c>
      <c r="I4" s="2" t="str">
        <f>'[1]Iron Graphs'!I37</f>
        <v>2,52(ml/min)</v>
      </c>
      <c r="J4" s="2" t="str">
        <f>'[1]Iron Graphs'!J37</f>
        <v>5,0 (ml/min)</v>
      </c>
      <c r="L4" s="4"/>
    </row>
    <row r="5" spans="1:50" x14ac:dyDescent="0.25">
      <c r="A5">
        <f>'[1]Iron Graphs'!A38</f>
        <v>10</v>
      </c>
      <c r="B5" s="5">
        <f>'[1]Iron Graphs'!B38</f>
        <v>2.5</v>
      </c>
      <c r="C5" s="5">
        <f>'[1]Iron Graphs'!C38</f>
        <v>2.8</v>
      </c>
      <c r="D5" s="5">
        <f>'[1]Iron Graphs'!D38</f>
        <v>2.2000000000000002</v>
      </c>
      <c r="E5" s="5">
        <f>'[1]Iron Graphs'!E38</f>
        <v>1.6</v>
      </c>
      <c r="F5" s="5">
        <f>'[1]Iron Graphs'!F38</f>
        <v>1.63</v>
      </c>
      <c r="G5" s="5">
        <f>'[1]Iron Graphs'!G38</f>
        <v>1.6</v>
      </c>
      <c r="H5" s="5">
        <f>'[1]Iron Graphs'!H38</f>
        <v>1.8966666666666665</v>
      </c>
      <c r="I5" s="5">
        <f>'[1]Iron Graphs'!I38</f>
        <v>1.8</v>
      </c>
      <c r="J5" s="5">
        <f>'[1]Iron Graphs'!J38</f>
        <v>1.8466666666666667</v>
      </c>
      <c r="L5" s="4"/>
    </row>
    <row r="6" spans="1:50" x14ac:dyDescent="0.25">
      <c r="A6">
        <f>'[1]Iron Graphs'!A39</f>
        <v>20</v>
      </c>
      <c r="B6" s="5">
        <f>'[1]Iron Graphs'!B39</f>
        <v>1.24</v>
      </c>
      <c r="C6" s="5">
        <f>'[1]Iron Graphs'!C39</f>
        <v>2.6</v>
      </c>
      <c r="D6" s="5">
        <f>'[1]Iron Graphs'!D39</f>
        <v>2.2000000000000002</v>
      </c>
      <c r="E6" s="5">
        <f>'[1]Iron Graphs'!E39</f>
        <v>1.1100000000000001</v>
      </c>
      <c r="F6" s="5">
        <f>'[1]Iron Graphs'!F39</f>
        <v>1.2</v>
      </c>
      <c r="G6" s="5">
        <f>'[1]Iron Graphs'!G39</f>
        <v>1.5</v>
      </c>
      <c r="H6" s="5">
        <f>'[1]Iron Graphs'!H39</f>
        <v>0.90666666666666673</v>
      </c>
      <c r="I6" s="5">
        <f>'[1]Iron Graphs'!I39</f>
        <v>1.2766666666666666</v>
      </c>
      <c r="J6" s="5">
        <f>'[1]Iron Graphs'!J39</f>
        <v>1.1399999999999999</v>
      </c>
      <c r="L6" s="4"/>
    </row>
    <row r="7" spans="1:50" x14ac:dyDescent="0.25">
      <c r="A7">
        <f>'[1]Iron Graphs'!A40</f>
        <v>30</v>
      </c>
      <c r="B7" s="5">
        <f>'[1]Iron Graphs'!B40</f>
        <v>1.07</v>
      </c>
      <c r="C7" s="5">
        <f>'[1]Iron Graphs'!C40</f>
        <v>2.38</v>
      </c>
      <c r="D7" s="5">
        <f>'[1]Iron Graphs'!D40</f>
        <v>2.29</v>
      </c>
      <c r="E7" s="5">
        <f>'[1]Iron Graphs'!E40</f>
        <v>0.54</v>
      </c>
      <c r="F7" s="5">
        <f>'[1]Iron Graphs'!F40</f>
        <v>0.89</v>
      </c>
      <c r="G7" s="5">
        <f>'[1]Iron Graphs'!G40</f>
        <v>1.24</v>
      </c>
      <c r="H7" s="5">
        <f>'[1]Iron Graphs'!H40</f>
        <v>0.34999999999999992</v>
      </c>
      <c r="I7" s="5">
        <f>'[1]Iron Graphs'!I40</f>
        <v>0.93666666666666665</v>
      </c>
      <c r="J7" s="5">
        <f>'[1]Iron Graphs'!J40</f>
        <v>1.01</v>
      </c>
      <c r="L7" s="4"/>
    </row>
    <row r="8" spans="1:50" x14ac:dyDescent="0.25">
      <c r="A8">
        <f>'[1]Iron Graphs'!A41</f>
        <v>40</v>
      </c>
      <c r="B8" s="5">
        <f>'[1]Iron Graphs'!B41</f>
        <v>1.1000000000000001</v>
      </c>
      <c r="C8" s="5">
        <f>'[1]Iron Graphs'!C41</f>
        <v>1.8</v>
      </c>
      <c r="D8" s="5">
        <f>'[1]Iron Graphs'!D41</f>
        <v>2.2000000000000002</v>
      </c>
      <c r="E8" s="5">
        <f>'[1]Iron Graphs'!E41</f>
        <v>0.44</v>
      </c>
      <c r="F8" s="5">
        <f>'[1]Iron Graphs'!F41</f>
        <v>0.9</v>
      </c>
      <c r="G8" s="5">
        <f>'[1]Iron Graphs'!G41</f>
        <v>1.2</v>
      </c>
      <c r="H8" s="5">
        <f>'[1]Iron Graphs'!H41</f>
        <v>0.19666666666666668</v>
      </c>
      <c r="I8" s="5">
        <f>'[1]Iron Graphs'!I41</f>
        <v>0.71333333333333326</v>
      </c>
      <c r="J8" s="5">
        <f>'[1]Iron Graphs'!J41</f>
        <v>0.65666666666666673</v>
      </c>
      <c r="L8" s="4"/>
    </row>
    <row r="9" spans="1:50" x14ac:dyDescent="0.25">
      <c r="A9">
        <f>'[1]Iron Graphs'!A42</f>
        <v>50</v>
      </c>
      <c r="B9" s="5">
        <f>'[1]Iron Graphs'!B42</f>
        <v>1.1499999999999999</v>
      </c>
      <c r="C9" s="5">
        <f>'[1]Iron Graphs'!C42</f>
        <v>2</v>
      </c>
      <c r="D9" s="5">
        <f>'[1]Iron Graphs'!D42</f>
        <v>2.4</v>
      </c>
      <c r="E9" s="5">
        <f>'[1]Iron Graphs'!E42</f>
        <v>0.45</v>
      </c>
      <c r="F9" s="5">
        <f>'[1]Iron Graphs'!F42</f>
        <v>0.9</v>
      </c>
      <c r="G9" s="5">
        <f>'[1]Iron Graphs'!G42</f>
        <v>1.1000000000000001</v>
      </c>
      <c r="H9" s="5">
        <f>'[1]Iron Graphs'!H42</f>
        <v>0.18333333333333335</v>
      </c>
      <c r="I9" s="5">
        <f>'[1]Iron Graphs'!I42</f>
        <v>0.57999999999999996</v>
      </c>
      <c r="J9" s="5">
        <f>'[1]Iron Graphs'!J42</f>
        <v>0.58333333333333337</v>
      </c>
      <c r="L9" s="4"/>
    </row>
    <row r="10" spans="1:50" x14ac:dyDescent="0.25">
      <c r="A10">
        <f>'[1]Iron Graphs'!A43</f>
        <v>60</v>
      </c>
      <c r="B10" s="5">
        <f>'[1]Iron Graphs'!B43</f>
        <v>1.3</v>
      </c>
      <c r="C10" s="5">
        <f>'[1]Iron Graphs'!C43</f>
        <v>1.71</v>
      </c>
      <c r="D10" s="5">
        <f>'[1]Iron Graphs'!D43</f>
        <v>2.56</v>
      </c>
      <c r="E10" s="5">
        <f>'[1]Iron Graphs'!E43</f>
        <v>0.42</v>
      </c>
      <c r="F10" s="5">
        <f>'[1]Iron Graphs'!F43</f>
        <v>0.89</v>
      </c>
      <c r="G10" s="5">
        <f>'[1]Iron Graphs'!G43</f>
        <v>1.1100000000000001</v>
      </c>
      <c r="H10" s="5">
        <f>'[1]Iron Graphs'!H43</f>
        <v>0.1466666666666667</v>
      </c>
      <c r="I10" s="5">
        <f>'[1]Iron Graphs'!I43</f>
        <v>0.54333333333333333</v>
      </c>
      <c r="J10" s="5">
        <f>'[1]Iron Graphs'!J43</f>
        <v>0.60666666666666658</v>
      </c>
      <c r="L10" s="4"/>
    </row>
    <row r="11" spans="1:50" x14ac:dyDescent="0.25">
      <c r="L11" s="4"/>
    </row>
    <row r="12" spans="1:50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20" t="s"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I12" s="20" t="s">
        <v>1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x14ac:dyDescent="0.25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R13" s="20" t="s">
        <v>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I13" s="20" t="s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x14ac:dyDescent="0.25">
      <c r="A14" s="20" t="s">
        <v>3</v>
      </c>
      <c r="B14" s="20"/>
      <c r="C14" s="20"/>
      <c r="D14" s="3" t="s">
        <v>4</v>
      </c>
      <c r="M14" s="2" t="s">
        <v>5</v>
      </c>
      <c r="O14" s="2" t="s">
        <v>4</v>
      </c>
      <c r="R14" s="20" t="s">
        <v>3</v>
      </c>
      <c r="S14" s="20"/>
      <c r="T14" s="20"/>
      <c r="U14" s="3" t="s">
        <v>4</v>
      </c>
      <c r="AD14" s="2" t="s">
        <v>5</v>
      </c>
      <c r="AF14" s="2" t="s">
        <v>4</v>
      </c>
      <c r="AI14" s="20" t="s">
        <v>3</v>
      </c>
      <c r="AJ14" s="20"/>
      <c r="AK14" s="20"/>
      <c r="AL14" s="3" t="s">
        <v>4</v>
      </c>
      <c r="AU14" s="2" t="s">
        <v>5</v>
      </c>
      <c r="AW14" s="2" t="s">
        <v>4</v>
      </c>
    </row>
    <row r="15" spans="1:50" x14ac:dyDescent="0.25">
      <c r="A15" s="6"/>
      <c r="B15" s="6" t="s">
        <v>6</v>
      </c>
      <c r="C15" s="6"/>
      <c r="D15" s="3"/>
      <c r="M15" s="2"/>
      <c r="O15" s="2"/>
      <c r="R15" s="6"/>
      <c r="S15" s="6" t="s">
        <v>7</v>
      </c>
      <c r="T15" s="6"/>
      <c r="U15" s="3"/>
      <c r="AD15" s="2"/>
      <c r="AF15" s="2"/>
      <c r="AI15" s="6"/>
      <c r="AJ15" s="6" t="s">
        <v>8</v>
      </c>
      <c r="AK15" s="6"/>
      <c r="AL15" s="3"/>
      <c r="AU15" s="2"/>
      <c r="AW15" s="2"/>
    </row>
    <row r="16" spans="1:50" x14ac:dyDescent="0.25">
      <c r="A16" s="6"/>
      <c r="B16" s="6" t="s">
        <v>9</v>
      </c>
      <c r="C16" s="6"/>
      <c r="D16" s="3"/>
      <c r="M16" s="2"/>
      <c r="O16" s="2"/>
      <c r="R16" s="6"/>
      <c r="S16" s="6" t="s">
        <v>10</v>
      </c>
      <c r="T16" s="6"/>
      <c r="U16" s="3"/>
      <c r="AD16" s="2"/>
      <c r="AF16" s="2"/>
      <c r="AI16" s="6"/>
      <c r="AJ16" s="6" t="s">
        <v>11</v>
      </c>
      <c r="AK16" s="6"/>
      <c r="AL16" s="3"/>
      <c r="AU16" s="2"/>
      <c r="AW16" s="2"/>
    </row>
    <row r="17" spans="1:50" ht="18.75" x14ac:dyDescent="0.35">
      <c r="A17" t="s">
        <v>12</v>
      </c>
      <c r="B17" t="s">
        <v>13</v>
      </c>
      <c r="C17" t="s">
        <v>14</v>
      </c>
      <c r="F17" s="2" t="s">
        <v>15</v>
      </c>
      <c r="G17" s="6" t="s">
        <v>16</v>
      </c>
      <c r="H17" s="6" t="s">
        <v>17</v>
      </c>
      <c r="I17" s="2" t="s">
        <v>18</v>
      </c>
      <c r="J17" s="2" t="s">
        <v>19</v>
      </c>
      <c r="K17" s="2" t="s">
        <v>20</v>
      </c>
      <c r="L17" s="7" t="s">
        <v>21</v>
      </c>
      <c r="M17" t="s">
        <v>14</v>
      </c>
      <c r="O17" t="s">
        <v>22</v>
      </c>
      <c r="R17" t="s">
        <v>12</v>
      </c>
      <c r="S17" t="s">
        <v>13</v>
      </c>
      <c r="T17" t="s">
        <v>14</v>
      </c>
      <c r="W17" s="2" t="s">
        <v>15</v>
      </c>
      <c r="X17" s="6" t="s">
        <v>16</v>
      </c>
      <c r="Y17" s="6" t="s">
        <v>17</v>
      </c>
      <c r="Z17" s="2" t="s">
        <v>18</v>
      </c>
      <c r="AA17" s="2" t="s">
        <v>19</v>
      </c>
      <c r="AB17" s="2" t="s">
        <v>20</v>
      </c>
      <c r="AC17" s="7" t="s">
        <v>21</v>
      </c>
      <c r="AD17" t="s">
        <v>14</v>
      </c>
      <c r="AF17" t="s">
        <v>22</v>
      </c>
      <c r="AI17" t="s">
        <v>12</v>
      </c>
      <c r="AJ17" t="s">
        <v>13</v>
      </c>
      <c r="AK17" t="s">
        <v>14</v>
      </c>
      <c r="AN17" s="2" t="s">
        <v>15</v>
      </c>
      <c r="AO17" s="6" t="s">
        <v>16</v>
      </c>
      <c r="AP17" s="6" t="s">
        <v>17</v>
      </c>
      <c r="AQ17" s="2" t="s">
        <v>18</v>
      </c>
      <c r="AR17" s="2" t="s">
        <v>19</v>
      </c>
      <c r="AS17" s="2" t="s">
        <v>20</v>
      </c>
      <c r="AT17" s="7" t="s">
        <v>21</v>
      </c>
      <c r="AU17" t="s">
        <v>14</v>
      </c>
      <c r="AW17" t="s">
        <v>22</v>
      </c>
    </row>
    <row r="18" spans="1:50" x14ac:dyDescent="0.25">
      <c r="A18">
        <v>2.1</v>
      </c>
      <c r="B18" s="8">
        <f t="shared" ref="B18:B23" si="0">B5</f>
        <v>2.5</v>
      </c>
      <c r="C18">
        <f t="shared" ref="C18:C23" si="1">((((A18-B18)/$B$34))*$B$35)</f>
        <v>-1.0403587443946186E-5</v>
      </c>
      <c r="E18">
        <f t="shared" ref="E18:E23" si="2">(C18-$C$29)^2</f>
        <v>8.2847597534190846E-10</v>
      </c>
      <c r="F18">
        <f t="shared" ref="F18:F23" si="3">LN(E18)</f>
        <v>-20.911433277259189</v>
      </c>
      <c r="G18" s="21">
        <v>8.3140000000000001</v>
      </c>
      <c r="H18" s="21">
        <f>25+273.15</f>
        <v>298.14999999999998</v>
      </c>
      <c r="I18">
        <f t="shared" ref="I18:I23" si="4">(1+(1/B18))</f>
        <v>1.4</v>
      </c>
      <c r="J18">
        <f t="shared" ref="J18:J23" si="5">LN(I18)</f>
        <v>0.33647223662121289</v>
      </c>
      <c r="K18">
        <f t="shared" ref="K18:K23" si="6">$G$18*$H$18*LN(J18)</f>
        <v>-2700.0280231856414</v>
      </c>
      <c r="L18">
        <f t="shared" ref="L18:L23" si="7">K18^2</f>
        <v>7290151.3259877618</v>
      </c>
      <c r="M18" t="e">
        <f>C18^(-$F$34*((L18)^2))</f>
        <v>#NUM!</v>
      </c>
      <c r="O18" t="e">
        <f t="shared" ref="O18:O23" si="8">(C18-M18)^2</f>
        <v>#NUM!</v>
      </c>
      <c r="R18">
        <v>2.1</v>
      </c>
      <c r="S18" s="8">
        <f t="shared" ref="S18:S23" si="9">C5</f>
        <v>2.8</v>
      </c>
      <c r="T18">
        <f t="shared" ref="T18:T23" si="10">((((R18-S18)/$B$34))*$B$35)</f>
        <v>-1.8206278026905821E-5</v>
      </c>
      <c r="V18">
        <f t="shared" ref="V18:V23" si="11">(T18-$C$29)^2</f>
        <v>1.3385316772462295E-9</v>
      </c>
      <c r="W18">
        <f t="shared" ref="W18:W23" si="12">LN(V18)</f>
        <v>-20.431692587020144</v>
      </c>
      <c r="X18" s="21">
        <v>8.3140000000000001</v>
      </c>
      <c r="Y18" s="21">
        <f>25+273.15</f>
        <v>298.14999999999998</v>
      </c>
      <c r="Z18">
        <f t="shared" ref="Z18:Z23" si="13">(1+(1/S18))</f>
        <v>1.3571428571428572</v>
      </c>
      <c r="AA18">
        <f t="shared" ref="AA18:AA23" si="14">LN(Z18)</f>
        <v>0.30538164955118191</v>
      </c>
      <c r="AB18">
        <f t="shared" ref="AB18:AB23" si="15">$G$18*$H$18*LN(AA18)</f>
        <v>-2940.3578017409886</v>
      </c>
      <c r="AC18">
        <f t="shared" ref="AC18:AC23" si="16">AB18^2</f>
        <v>8645704.0022590999</v>
      </c>
      <c r="AD18" t="e">
        <f>T18^(-$W$34*((AC18)^2))</f>
        <v>#NUM!</v>
      </c>
      <c r="AF18" t="e">
        <f t="shared" ref="AF18:AF23" si="17">(T18-AD18)^2</f>
        <v>#NUM!</v>
      </c>
      <c r="AI18">
        <v>2.1</v>
      </c>
      <c r="AJ18" s="8">
        <f t="shared" ref="AJ18:AJ23" si="18">D5</f>
        <v>2.2000000000000002</v>
      </c>
      <c r="AK18">
        <f t="shared" ref="AK18:AK23" si="19">((((AI18-AJ18)/$B$34))*$B$35)</f>
        <v>-2.6008968609865494E-6</v>
      </c>
      <c r="AM18">
        <f t="shared" ref="AM18:AM23" si="20">(AK18-$C$29)^2</f>
        <v>4.4018423410440139E-10</v>
      </c>
      <c r="AN18">
        <f t="shared" ref="AN18:AN23" si="21">LN(AM18)</f>
        <v>-21.543827762778793</v>
      </c>
      <c r="AO18" s="21">
        <v>8.3140000000000001</v>
      </c>
      <c r="AP18" s="21">
        <f>25+273.15</f>
        <v>298.14999999999998</v>
      </c>
      <c r="AQ18">
        <f t="shared" ref="AQ18:AQ23" si="22">(1+(1/AJ18))</f>
        <v>1.4545454545454546</v>
      </c>
      <c r="AR18">
        <f t="shared" ref="AR18:AR23" si="23">LN(AQ18)</f>
        <v>0.3746934494414107</v>
      </c>
      <c r="AS18">
        <f t="shared" ref="AS18:AS23" si="24">$G$18*$H$18*LN(AR18)</f>
        <v>-2433.325470575795</v>
      </c>
      <c r="AT18">
        <f t="shared" ref="AT18:AT23" si="25">AS18^2</f>
        <v>5921072.8457529135</v>
      </c>
      <c r="AU18" t="e">
        <f>AK18^(-$AN$34*((AT18)^2))</f>
        <v>#NUM!</v>
      </c>
      <c r="AW18" t="e">
        <f t="shared" ref="AW18:AW23" si="26">(AK18-AU18)^2</f>
        <v>#NUM!</v>
      </c>
    </row>
    <row r="19" spans="1:50" x14ac:dyDescent="0.25">
      <c r="A19">
        <v>2.1</v>
      </c>
      <c r="B19" s="8">
        <f t="shared" si="0"/>
        <v>1.24</v>
      </c>
      <c r="C19">
        <f t="shared" si="1"/>
        <v>2.2367713004484306E-5</v>
      </c>
      <c r="E19">
        <f t="shared" si="2"/>
        <v>1.5904477825369068E-11</v>
      </c>
      <c r="F19">
        <f t="shared" si="3"/>
        <v>-24.864420422113977</v>
      </c>
      <c r="G19" s="21"/>
      <c r="H19" s="21"/>
      <c r="I19">
        <f t="shared" si="4"/>
        <v>1.806451612903226</v>
      </c>
      <c r="J19">
        <f t="shared" si="5"/>
        <v>0.59136448625000304</v>
      </c>
      <c r="K19">
        <f t="shared" si="6"/>
        <v>-1302.1800011002158</v>
      </c>
      <c r="L19">
        <f t="shared" si="7"/>
        <v>1695672.7552653581</v>
      </c>
      <c r="M19">
        <f t="shared" ref="M19:M23" si="27">C19^(-$F$34*((L19)^2))</f>
        <v>1.0030835912340479</v>
      </c>
      <c r="O19">
        <f t="shared" si="8"/>
        <v>1.0061318181315326</v>
      </c>
      <c r="R19">
        <v>2.1</v>
      </c>
      <c r="S19" s="8">
        <f t="shared" si="9"/>
        <v>2.6</v>
      </c>
      <c r="T19">
        <f t="shared" si="10"/>
        <v>-1.3004484304932735E-5</v>
      </c>
      <c r="V19">
        <f t="shared" si="11"/>
        <v>9.8496521368036966E-10</v>
      </c>
      <c r="W19">
        <f t="shared" si="12"/>
        <v>-20.738414791440626</v>
      </c>
      <c r="X19" s="21"/>
      <c r="Y19" s="21"/>
      <c r="Z19">
        <f t="shared" si="13"/>
        <v>1.3846153846153846</v>
      </c>
      <c r="AA19">
        <f t="shared" si="14"/>
        <v>0.32542240043462795</v>
      </c>
      <c r="AB19">
        <f t="shared" si="15"/>
        <v>-2782.7997770181819</v>
      </c>
      <c r="AC19">
        <f t="shared" si="16"/>
        <v>7743974.5989724426</v>
      </c>
      <c r="AD19" t="e">
        <f t="shared" ref="AD19:AD23" si="28">T19^(-$W$34*((AC19)^2))</f>
        <v>#NUM!</v>
      </c>
      <c r="AF19" t="e">
        <f t="shared" si="17"/>
        <v>#NUM!</v>
      </c>
      <c r="AI19">
        <v>2.1</v>
      </c>
      <c r="AJ19" s="8">
        <f t="shared" si="18"/>
        <v>2.2000000000000002</v>
      </c>
      <c r="AK19">
        <f t="shared" si="19"/>
        <v>-2.6008968609865494E-6</v>
      </c>
      <c r="AM19">
        <f t="shared" si="20"/>
        <v>4.4018423410440139E-10</v>
      </c>
      <c r="AN19">
        <f t="shared" si="21"/>
        <v>-21.543827762778793</v>
      </c>
      <c r="AO19" s="21"/>
      <c r="AP19" s="21"/>
      <c r="AQ19">
        <f t="shared" si="22"/>
        <v>1.4545454545454546</v>
      </c>
      <c r="AR19">
        <f t="shared" si="23"/>
        <v>0.3746934494414107</v>
      </c>
      <c r="AS19">
        <f t="shared" si="24"/>
        <v>-2433.325470575795</v>
      </c>
      <c r="AT19">
        <f t="shared" si="25"/>
        <v>5921072.8457529135</v>
      </c>
      <c r="AU19" t="e">
        <f t="shared" ref="AU19:AU23" si="29">AK19^(-$AN$34*((AT19)^2))</f>
        <v>#NUM!</v>
      </c>
      <c r="AW19" t="e">
        <f t="shared" si="26"/>
        <v>#NUM!</v>
      </c>
    </row>
    <row r="20" spans="1:50" x14ac:dyDescent="0.25">
      <c r="A20">
        <v>2.1</v>
      </c>
      <c r="B20" s="8">
        <f t="shared" si="0"/>
        <v>1.07</v>
      </c>
      <c r="C20">
        <f t="shared" si="1"/>
        <v>2.6789237668161434E-5</v>
      </c>
      <c r="E20">
        <f t="shared" si="2"/>
        <v>7.0720809007040377E-11</v>
      </c>
      <c r="F20">
        <f t="shared" si="3"/>
        <v>-23.372281258085401</v>
      </c>
      <c r="G20" s="21"/>
      <c r="H20" s="21"/>
      <c r="I20">
        <f t="shared" si="4"/>
        <v>1.9345794392523366</v>
      </c>
      <c r="J20">
        <f t="shared" si="5"/>
        <v>0.65988995880346291</v>
      </c>
      <c r="K20">
        <f t="shared" si="6"/>
        <v>-1030.4009445368874</v>
      </c>
      <c r="L20">
        <f t="shared" si="7"/>
        <v>1061726.1065025097</v>
      </c>
      <c r="M20">
        <f t="shared" si="27"/>
        <v>1.0011874310160358</v>
      </c>
      <c r="O20">
        <f t="shared" si="8"/>
        <v>1.0023226306460729</v>
      </c>
      <c r="R20">
        <v>2.1</v>
      </c>
      <c r="S20" s="8">
        <f t="shared" si="9"/>
        <v>2.38</v>
      </c>
      <c r="T20">
        <f t="shared" si="10"/>
        <v>-7.2825112107623262E-6</v>
      </c>
      <c r="V20">
        <f t="shared" si="11"/>
        <v>6.5854760356688772E-10</v>
      </c>
      <c r="W20">
        <f t="shared" si="12"/>
        <v>-21.140984306444047</v>
      </c>
      <c r="X20" s="21"/>
      <c r="Y20" s="21"/>
      <c r="Z20">
        <f t="shared" si="13"/>
        <v>1.4201680672268908</v>
      </c>
      <c r="AA20">
        <f t="shared" si="14"/>
        <v>0.35077522181154414</v>
      </c>
      <c r="AB20">
        <f t="shared" si="15"/>
        <v>-2596.8348205600814</v>
      </c>
      <c r="AC20">
        <f t="shared" si="16"/>
        <v>6743551.0852733105</v>
      </c>
      <c r="AD20" t="e">
        <f t="shared" si="28"/>
        <v>#NUM!</v>
      </c>
      <c r="AF20" t="e">
        <f t="shared" si="17"/>
        <v>#NUM!</v>
      </c>
      <c r="AI20">
        <v>2.1</v>
      </c>
      <c r="AJ20" s="8">
        <f t="shared" si="18"/>
        <v>2.29</v>
      </c>
      <c r="AK20">
        <f t="shared" si="19"/>
        <v>-4.9417040358744378E-6</v>
      </c>
      <c r="AM20">
        <f t="shared" si="20"/>
        <v>5.4388654060563803E-10</v>
      </c>
      <c r="AN20">
        <f t="shared" si="21"/>
        <v>-21.332280455888487</v>
      </c>
      <c r="AO20" s="21"/>
      <c r="AP20" s="21"/>
      <c r="AQ20">
        <f t="shared" si="22"/>
        <v>1.4366812227074237</v>
      </c>
      <c r="AR20">
        <f t="shared" si="23"/>
        <v>0.36233574721113232</v>
      </c>
      <c r="AS20">
        <f t="shared" si="24"/>
        <v>-2516.4575351096973</v>
      </c>
      <c r="AT20">
        <f t="shared" si="25"/>
        <v>6332558.5260103736</v>
      </c>
      <c r="AU20" t="e">
        <f t="shared" si="29"/>
        <v>#NUM!</v>
      </c>
      <c r="AW20" t="e">
        <f t="shared" si="26"/>
        <v>#NUM!</v>
      </c>
    </row>
    <row r="21" spans="1:50" x14ac:dyDescent="0.25">
      <c r="A21">
        <v>2.1</v>
      </c>
      <c r="B21" s="8">
        <f t="shared" si="0"/>
        <v>1.1000000000000001</v>
      </c>
      <c r="C21">
        <f t="shared" si="1"/>
        <v>2.6008968609865471E-5</v>
      </c>
      <c r="E21">
        <f t="shared" si="2"/>
        <v>5.8206179716284492E-11</v>
      </c>
      <c r="F21">
        <f t="shared" si="3"/>
        <v>-23.567029586135753</v>
      </c>
      <c r="G21" s="21"/>
      <c r="H21" s="21"/>
      <c r="I21">
        <f t="shared" si="4"/>
        <v>1.9090909090909092</v>
      </c>
      <c r="J21">
        <f t="shared" si="5"/>
        <v>0.64662716492505246</v>
      </c>
      <c r="K21">
        <f t="shared" si="6"/>
        <v>-1080.7289433507478</v>
      </c>
      <c r="L21">
        <f t="shared" si="7"/>
        <v>1167975.0489960238</v>
      </c>
      <c r="M21">
        <f t="shared" si="27"/>
        <v>1.0014411967035137</v>
      </c>
      <c r="O21">
        <f t="shared" si="8"/>
        <v>1.0028323782261326</v>
      </c>
      <c r="R21">
        <v>2.1</v>
      </c>
      <c r="S21" s="8">
        <f t="shared" si="9"/>
        <v>1.8</v>
      </c>
      <c r="T21">
        <f t="shared" si="10"/>
        <v>7.8026905829596415E-6</v>
      </c>
      <c r="V21">
        <f t="shared" si="11"/>
        <v>1.1187251793610254E-10</v>
      </c>
      <c r="W21">
        <f t="shared" si="12"/>
        <v>-22.913661125625655</v>
      </c>
      <c r="X21" s="21"/>
      <c r="Y21" s="21"/>
      <c r="Z21">
        <f t="shared" si="13"/>
        <v>1.5555555555555556</v>
      </c>
      <c r="AA21">
        <f t="shared" si="14"/>
        <v>0.44183275227903923</v>
      </c>
      <c r="AB21">
        <f t="shared" si="15"/>
        <v>-2024.7585781178261</v>
      </c>
      <c r="AC21">
        <f t="shared" si="16"/>
        <v>4099647.2996617211</v>
      </c>
      <c r="AD21">
        <f t="shared" si="28"/>
        <v>1.0199635691936515</v>
      </c>
      <c r="AF21">
        <f t="shared" si="17"/>
        <v>1.0403097656228619</v>
      </c>
      <c r="AI21">
        <v>2.1</v>
      </c>
      <c r="AJ21" s="8">
        <f t="shared" si="18"/>
        <v>2.2000000000000002</v>
      </c>
      <c r="AK21">
        <f t="shared" si="19"/>
        <v>-2.6008968609865494E-6</v>
      </c>
      <c r="AM21">
        <f t="shared" si="20"/>
        <v>4.4018423410440139E-10</v>
      </c>
      <c r="AN21">
        <f t="shared" si="21"/>
        <v>-21.543827762778793</v>
      </c>
      <c r="AO21" s="21"/>
      <c r="AP21" s="21"/>
      <c r="AQ21">
        <f t="shared" si="22"/>
        <v>1.4545454545454546</v>
      </c>
      <c r="AR21">
        <f t="shared" si="23"/>
        <v>0.3746934494414107</v>
      </c>
      <c r="AS21">
        <f t="shared" si="24"/>
        <v>-2433.325470575795</v>
      </c>
      <c r="AT21">
        <f t="shared" si="25"/>
        <v>5921072.8457529135</v>
      </c>
      <c r="AU21" t="e">
        <f t="shared" si="29"/>
        <v>#NUM!</v>
      </c>
      <c r="AW21" t="e">
        <f t="shared" si="26"/>
        <v>#NUM!</v>
      </c>
    </row>
    <row r="22" spans="1:50" x14ac:dyDescent="0.25">
      <c r="A22">
        <v>2.1</v>
      </c>
      <c r="B22" s="8">
        <f t="shared" si="0"/>
        <v>1.1499999999999999</v>
      </c>
      <c r="C22">
        <f t="shared" si="1"/>
        <v>2.47085201793722E-5</v>
      </c>
      <c r="E22">
        <f t="shared" si="2"/>
        <v>4.0054330024287236E-11</v>
      </c>
      <c r="F22">
        <f t="shared" si="3"/>
        <v>-23.940784332795381</v>
      </c>
      <c r="G22" s="21"/>
      <c r="H22" s="21"/>
      <c r="I22">
        <f t="shared" si="4"/>
        <v>1.8695652173913044</v>
      </c>
      <c r="J22">
        <f t="shared" si="5"/>
        <v>0.62570589976441282</v>
      </c>
      <c r="K22">
        <f t="shared" si="6"/>
        <v>-1162.255876577053</v>
      </c>
      <c r="L22">
        <f t="shared" si="7"/>
        <v>1350838.7226378939</v>
      </c>
      <c r="M22">
        <f t="shared" si="27"/>
        <v>1.0019376519426024</v>
      </c>
      <c r="O22">
        <f t="shared" si="8"/>
        <v>1.0038295461973834</v>
      </c>
      <c r="R22">
        <v>2.1</v>
      </c>
      <c r="S22" s="8">
        <f t="shared" si="9"/>
        <v>2</v>
      </c>
      <c r="T22">
        <f t="shared" si="10"/>
        <v>2.6008968609865494E-6</v>
      </c>
      <c r="V22">
        <f t="shared" si="11"/>
        <v>2.4896971809429324E-10</v>
      </c>
      <c r="W22">
        <f t="shared" si="12"/>
        <v>-22.113689840938576</v>
      </c>
      <c r="X22" s="21"/>
      <c r="Y22" s="21"/>
      <c r="Z22">
        <f t="shared" si="13"/>
        <v>1.5</v>
      </c>
      <c r="AA22">
        <f t="shared" si="14"/>
        <v>0.40546510810816438</v>
      </c>
      <c r="AB22">
        <f t="shared" si="15"/>
        <v>-2237.6807075941847</v>
      </c>
      <c r="AC22">
        <f t="shared" si="16"/>
        <v>5007214.9491392113</v>
      </c>
      <c r="AD22">
        <f t="shared" si="28"/>
        <v>1.0327673885196358</v>
      </c>
      <c r="AF22">
        <f t="shared" si="17"/>
        <v>1.0666031065535151</v>
      </c>
      <c r="AI22">
        <v>2.1</v>
      </c>
      <c r="AJ22" s="8">
        <f t="shared" si="18"/>
        <v>2.4</v>
      </c>
      <c r="AK22">
        <f t="shared" si="19"/>
        <v>-7.8026905829596364E-6</v>
      </c>
      <c r="AM22">
        <f t="shared" si="20"/>
        <v>6.8551606596642662E-10</v>
      </c>
      <c r="AN22">
        <f t="shared" si="21"/>
        <v>-21.100849180342429</v>
      </c>
      <c r="AO22" s="21"/>
      <c r="AP22" s="21"/>
      <c r="AQ22">
        <f t="shared" si="22"/>
        <v>1.4166666666666667</v>
      </c>
      <c r="AR22">
        <f t="shared" si="23"/>
        <v>0.34830669426821581</v>
      </c>
      <c r="AS22">
        <f t="shared" si="24"/>
        <v>-2614.3408052373356</v>
      </c>
      <c r="AT22">
        <f t="shared" si="25"/>
        <v>6834777.8459290005</v>
      </c>
      <c r="AU22" t="e">
        <f t="shared" si="29"/>
        <v>#NUM!</v>
      </c>
      <c r="AW22" t="e">
        <f t="shared" si="26"/>
        <v>#NUM!</v>
      </c>
    </row>
    <row r="23" spans="1:50" x14ac:dyDescent="0.25">
      <c r="A23">
        <v>2.1</v>
      </c>
      <c r="B23" s="8">
        <f t="shared" si="0"/>
        <v>1.3</v>
      </c>
      <c r="C23">
        <f t="shared" si="1"/>
        <v>2.0807174887892375E-5</v>
      </c>
      <c r="E23">
        <f t="shared" si="2"/>
        <v>5.8927743927643344E-12</v>
      </c>
      <c r="F23">
        <f t="shared" si="3"/>
        <v>-25.857294194741758</v>
      </c>
      <c r="G23" s="21"/>
      <c r="H23" s="21"/>
      <c r="I23">
        <f t="shared" si="4"/>
        <v>1.7692307692307692</v>
      </c>
      <c r="J23">
        <f t="shared" si="5"/>
        <v>0.57054485846761294</v>
      </c>
      <c r="K23">
        <f t="shared" si="6"/>
        <v>-1391.0227590871445</v>
      </c>
      <c r="L23">
        <f t="shared" si="7"/>
        <v>1934944.3162984122</v>
      </c>
      <c r="M23">
        <f t="shared" si="27"/>
        <v>1.0040442779871355</v>
      </c>
      <c r="O23">
        <f t="shared" si="8"/>
        <v>1.0080631299418721</v>
      </c>
      <c r="R23">
        <v>2.1</v>
      </c>
      <c r="S23" s="8">
        <f t="shared" si="9"/>
        <v>1.71</v>
      </c>
      <c r="T23">
        <f t="shared" si="10"/>
        <v>1.0143497757847536E-5</v>
      </c>
      <c r="V23">
        <f t="shared" si="11"/>
        <v>6.7834552161604742E-11</v>
      </c>
      <c r="W23">
        <f t="shared" si="12"/>
        <v>-23.413949431891087</v>
      </c>
      <c r="X23" s="21"/>
      <c r="Y23" s="21"/>
      <c r="Z23">
        <f t="shared" si="13"/>
        <v>1.5847953216374269</v>
      </c>
      <c r="AA23">
        <f t="shared" si="14"/>
        <v>0.46045526437704104</v>
      </c>
      <c r="AB23">
        <f t="shared" si="15"/>
        <v>-1922.4223082589297</v>
      </c>
      <c r="AC23">
        <f t="shared" si="16"/>
        <v>3695707.531291591</v>
      </c>
      <c r="AD23">
        <f t="shared" si="28"/>
        <v>1.0158291608136214</v>
      </c>
      <c r="AF23">
        <f t="shared" si="17"/>
        <v>1.031888275940567</v>
      </c>
      <c r="AI23">
        <v>2.1</v>
      </c>
      <c r="AJ23" s="8">
        <f t="shared" si="18"/>
        <v>2.56</v>
      </c>
      <c r="AK23">
        <f t="shared" si="19"/>
        <v>-1.1964125560538115E-5</v>
      </c>
      <c r="AM23">
        <f t="shared" si="20"/>
        <v>9.2074599886942765E-10</v>
      </c>
      <c r="AN23">
        <f t="shared" si="21"/>
        <v>-20.805836906125247</v>
      </c>
      <c r="AO23" s="21"/>
      <c r="AP23" s="21"/>
      <c r="AQ23">
        <f t="shared" si="22"/>
        <v>1.390625</v>
      </c>
      <c r="AR23">
        <f t="shared" si="23"/>
        <v>0.32975328637246798</v>
      </c>
      <c r="AS23">
        <f t="shared" si="24"/>
        <v>-2750.0279896412799</v>
      </c>
      <c r="AT23">
        <f t="shared" si="25"/>
        <v>7562653.9438104592</v>
      </c>
      <c r="AU23" t="e">
        <f t="shared" si="29"/>
        <v>#NUM!</v>
      </c>
      <c r="AW23" t="e">
        <f t="shared" si="26"/>
        <v>#NUM!</v>
      </c>
    </row>
    <row r="24" spans="1:50" x14ac:dyDescent="0.25">
      <c r="B24" s="9"/>
      <c r="S24" s="9"/>
      <c r="AJ24" s="9"/>
    </row>
    <row r="25" spans="1:50" x14ac:dyDescent="0.25">
      <c r="B25" s="9"/>
      <c r="S25" s="9"/>
      <c r="AJ25" s="9"/>
    </row>
    <row r="26" spans="1:50" x14ac:dyDescent="0.25">
      <c r="B26" s="9"/>
      <c r="S26" s="9"/>
      <c r="AJ26" s="9"/>
    </row>
    <row r="27" spans="1:50" x14ac:dyDescent="0.25">
      <c r="B27" s="9"/>
      <c r="S27" s="9"/>
      <c r="AJ27" s="9"/>
    </row>
    <row r="28" spans="1:50" x14ac:dyDescent="0.25">
      <c r="B28" s="5"/>
      <c r="S28" s="5"/>
      <c r="AJ28" s="5"/>
    </row>
    <row r="29" spans="1:50" x14ac:dyDescent="0.25">
      <c r="B29" s="10" t="s">
        <v>47</v>
      </c>
      <c r="C29" s="1">
        <f>AVERAGE(C18:C27)</f>
        <v>1.8379671150971599E-5</v>
      </c>
      <c r="D29" s="10" t="s">
        <v>47</v>
      </c>
      <c r="E29" s="1">
        <f>AVERAGE(E18:E27)</f>
        <v>1.6987575771794235E-10</v>
      </c>
      <c r="L29" s="10" t="s">
        <v>47</v>
      </c>
      <c r="M29" s="1" t="e">
        <f>AVERAGE(M18:M27)</f>
        <v>#NUM!</v>
      </c>
      <c r="O29" s="10" t="s">
        <v>24</v>
      </c>
      <c r="P29" s="10" t="s">
        <v>25</v>
      </c>
      <c r="S29" s="10" t="s">
        <v>47</v>
      </c>
      <c r="T29" s="1">
        <f>AVERAGE(T18:T27)</f>
        <v>-2.9910313901345262E-6</v>
      </c>
      <c r="U29" s="10" t="s">
        <v>23</v>
      </c>
      <c r="V29">
        <f>SUM(V18:V27)</f>
        <v>3.4107212826854872E-9</v>
      </c>
      <c r="AC29" s="10" t="s">
        <v>47</v>
      </c>
      <c r="AD29" s="1" t="e">
        <f>AVERAGE(AD18:AD27)</f>
        <v>#NUM!</v>
      </c>
      <c r="AF29" s="10" t="s">
        <v>24</v>
      </c>
      <c r="AG29" s="10" t="s">
        <v>25</v>
      </c>
      <c r="AJ29" s="10" t="s">
        <v>47</v>
      </c>
      <c r="AK29" s="1">
        <f>AVERAGE(AK18:AK27)</f>
        <v>-5.4185351270553061E-6</v>
      </c>
      <c r="AL29" s="10" t="s">
        <v>47</v>
      </c>
      <c r="AM29" s="1">
        <f>AVERAGE(AM18:AM27)</f>
        <v>5.7845021795911615E-10</v>
      </c>
      <c r="AT29" s="10" t="s">
        <v>47</v>
      </c>
      <c r="AU29" s="1" t="e">
        <f>AVERAGE(AU18:AU27)</f>
        <v>#NUM!</v>
      </c>
      <c r="AW29" s="10" t="s">
        <v>24</v>
      </c>
      <c r="AX29" s="10" t="s">
        <v>25</v>
      </c>
    </row>
    <row r="30" spans="1:50" x14ac:dyDescent="0.25">
      <c r="C30" t="s">
        <v>26</v>
      </c>
      <c r="E30" t="s">
        <v>27</v>
      </c>
      <c r="M30" t="s">
        <v>28</v>
      </c>
      <c r="O30">
        <f>SUM(O19:O23)</f>
        <v>5.0231795031429947</v>
      </c>
      <c r="P30" t="e">
        <f>(M29-E29)^2</f>
        <v>#NUM!</v>
      </c>
      <c r="T30" t="s">
        <v>26</v>
      </c>
      <c r="V30" t="s">
        <v>27</v>
      </c>
      <c r="AD30" t="s">
        <v>28</v>
      </c>
      <c r="AF30">
        <f>SUM(AF21:AF23)</f>
        <v>3.1388011481169436</v>
      </c>
      <c r="AG30" t="e">
        <f>(AD29-V29)^2</f>
        <v>#NUM!</v>
      </c>
      <c r="AK30" t="s">
        <v>26</v>
      </c>
      <c r="AM30" t="s">
        <v>27</v>
      </c>
      <c r="AU30" t="s">
        <v>28</v>
      </c>
      <c r="AW30" t="e">
        <f>SUM(AW19:AW23)</f>
        <v>#NUM!</v>
      </c>
      <c r="AX30" t="e">
        <f>(AU29-AM29)^2</f>
        <v>#NUM!</v>
      </c>
    </row>
    <row r="34" spans="1:50" x14ac:dyDescent="0.25">
      <c r="A34" t="s">
        <v>29</v>
      </c>
      <c r="B34">
        <v>6690</v>
      </c>
      <c r="E34" t="s">
        <v>30</v>
      </c>
      <c r="F34">
        <v>9.9999999999999998E-17</v>
      </c>
      <c r="R34" t="s">
        <v>29</v>
      </c>
      <c r="S34">
        <v>6690</v>
      </c>
      <c r="V34" t="s">
        <v>30</v>
      </c>
      <c r="W34">
        <v>9.9999999999999998E-17</v>
      </c>
      <c r="AI34" t="s">
        <v>29</v>
      </c>
      <c r="AJ34">
        <v>6690</v>
      </c>
      <c r="AM34" t="s">
        <v>30</v>
      </c>
      <c r="AN34">
        <v>9.9999999999999998E-17</v>
      </c>
    </row>
    <row r="35" spans="1:50" x14ac:dyDescent="0.25">
      <c r="A35" t="s">
        <v>31</v>
      </c>
      <c r="B35">
        <v>0.17399999999999999</v>
      </c>
      <c r="R35" t="s">
        <v>31</v>
      </c>
      <c r="S35">
        <v>0.17399999999999999</v>
      </c>
      <c r="AI35" t="s">
        <v>31</v>
      </c>
      <c r="AJ35">
        <v>0.17399999999999999</v>
      </c>
    </row>
    <row r="36" spans="1:50" x14ac:dyDescent="0.25">
      <c r="E36" t="s">
        <v>32</v>
      </c>
      <c r="F36" s="11" t="e">
        <f>1-(P30/O30)</f>
        <v>#NUM!</v>
      </c>
      <c r="G36" s="11"/>
      <c r="H36" s="11"/>
      <c r="I36" s="11"/>
      <c r="J36" s="11"/>
      <c r="K36" s="11"/>
      <c r="V36" t="s">
        <v>32</v>
      </c>
      <c r="W36" s="11" t="e">
        <f>1-(AG30/AF30)</f>
        <v>#NUM!</v>
      </c>
      <c r="X36" s="11"/>
      <c r="Y36" s="11"/>
      <c r="Z36" s="11"/>
      <c r="AA36" s="11"/>
      <c r="AB36" s="11"/>
      <c r="AM36" t="s">
        <v>32</v>
      </c>
      <c r="AN36" s="11" t="e">
        <f>1-(AX30/AW30)</f>
        <v>#NUM!</v>
      </c>
      <c r="AO36" s="11"/>
      <c r="AP36" s="11"/>
      <c r="AQ36" s="11"/>
      <c r="AR36" s="11"/>
      <c r="AS36" s="11"/>
    </row>
    <row r="38" spans="1:50" x14ac:dyDescent="0.25">
      <c r="L38" s="11"/>
      <c r="M38" s="12"/>
      <c r="AC38" s="11"/>
      <c r="AD38" s="12"/>
      <c r="AT38" s="11"/>
      <c r="AU38" s="12"/>
    </row>
    <row r="39" spans="1:50" ht="18.75" x14ac:dyDescent="0.35">
      <c r="A39" s="12" t="s">
        <v>33</v>
      </c>
      <c r="B39" s="12" t="s">
        <v>34</v>
      </c>
      <c r="C39" s="12" t="s">
        <v>35</v>
      </c>
      <c r="D39" s="12" t="s">
        <v>36</v>
      </c>
      <c r="E39" s="12" t="s">
        <v>37</v>
      </c>
      <c r="F39" s="13" t="s">
        <v>38</v>
      </c>
      <c r="G39" s="12" t="s">
        <v>39</v>
      </c>
      <c r="H39" s="12" t="s">
        <v>40</v>
      </c>
      <c r="I39" s="13"/>
      <c r="J39" s="13"/>
      <c r="K39" s="13"/>
      <c r="L39" s="12" t="s">
        <v>39</v>
      </c>
      <c r="R39" s="12" t="s">
        <v>33</v>
      </c>
      <c r="S39" s="12" t="s">
        <v>34</v>
      </c>
      <c r="T39" s="12" t="s">
        <v>35</v>
      </c>
      <c r="U39" s="12" t="s">
        <v>36</v>
      </c>
      <c r="V39" s="12" t="s">
        <v>37</v>
      </c>
      <c r="W39" s="13" t="s">
        <v>38</v>
      </c>
      <c r="X39" s="13"/>
      <c r="Y39" s="13"/>
      <c r="Z39" s="13"/>
      <c r="AA39" s="13"/>
      <c r="AB39" s="13"/>
      <c r="AC39" s="12" t="s">
        <v>39</v>
      </c>
      <c r="AI39" s="12" t="s">
        <v>33</v>
      </c>
      <c r="AJ39" s="12" t="s">
        <v>34</v>
      </c>
      <c r="AK39" s="12" t="s">
        <v>35</v>
      </c>
      <c r="AL39" s="12" t="s">
        <v>36</v>
      </c>
      <c r="AM39" s="12" t="s">
        <v>37</v>
      </c>
      <c r="AN39" s="13" t="s">
        <v>38</v>
      </c>
      <c r="AO39" s="12" t="s">
        <v>39</v>
      </c>
      <c r="AP39" s="12" t="s">
        <v>40</v>
      </c>
      <c r="AQ39" s="13"/>
      <c r="AR39" s="13"/>
      <c r="AS39" s="13"/>
      <c r="AT39" s="12" t="s">
        <v>39</v>
      </c>
    </row>
    <row r="40" spans="1:50" ht="17.25" x14ac:dyDescent="0.25">
      <c r="A40">
        <f>B33</f>
        <v>0</v>
      </c>
      <c r="B40">
        <f>C33</f>
        <v>0</v>
      </c>
      <c r="C40">
        <f>F34</f>
        <v>9.9999999999999998E-17</v>
      </c>
      <c r="D40">
        <f>EXP(B40)</f>
        <v>1</v>
      </c>
      <c r="E40">
        <f>2*C40</f>
        <v>2E-16</v>
      </c>
      <c r="F40">
        <f>SQRT(E40)</f>
        <v>1.414213562373095E-8</v>
      </c>
      <c r="G40">
        <f>1/F40</f>
        <v>70710678.118654758</v>
      </c>
      <c r="H40" s="5">
        <f>G40/1000</f>
        <v>70710.67811865476</v>
      </c>
      <c r="L40" s="5">
        <f>H40</f>
        <v>70710.67811865476</v>
      </c>
      <c r="M40" s="12" t="s">
        <v>40</v>
      </c>
      <c r="R40">
        <f>S33</f>
        <v>0</v>
      </c>
      <c r="S40">
        <f>T33</f>
        <v>0</v>
      </c>
      <c r="T40">
        <f>W34</f>
        <v>9.9999999999999998E-17</v>
      </c>
      <c r="U40">
        <f>EXP(S40)</f>
        <v>1</v>
      </c>
      <c r="V40">
        <f>2*T40</f>
        <v>2E-16</v>
      </c>
      <c r="W40">
        <f>SQRT(V40)</f>
        <v>1.414213562373095E-8</v>
      </c>
      <c r="AC40">
        <f>1/W40</f>
        <v>70710678.118654758</v>
      </c>
      <c r="AD40" s="12" t="s">
        <v>40</v>
      </c>
      <c r="AI40">
        <f>AJ33</f>
        <v>0</v>
      </c>
      <c r="AJ40">
        <f>AK33</f>
        <v>0</v>
      </c>
      <c r="AK40">
        <f>AN34</f>
        <v>9.9999999999999998E-17</v>
      </c>
      <c r="AL40">
        <f>EXP(AJ40)</f>
        <v>1</v>
      </c>
      <c r="AM40">
        <f>2*AK40</f>
        <v>2E-16</v>
      </c>
      <c r="AN40">
        <f>SQRT(AM40)</f>
        <v>1.414213562373095E-8</v>
      </c>
      <c r="AO40">
        <f>1/AN40</f>
        <v>70710678.118654758</v>
      </c>
      <c r="AP40" s="5">
        <f>AO40/1000</f>
        <v>70710.67811865476</v>
      </c>
      <c r="AT40" s="5">
        <f>AP40</f>
        <v>70710.67811865476</v>
      </c>
      <c r="AU40" s="12" t="s">
        <v>40</v>
      </c>
    </row>
    <row r="41" spans="1:50" x14ac:dyDescent="0.25">
      <c r="A41" s="14" t="s">
        <v>41</v>
      </c>
      <c r="M41" s="5">
        <f>L40/1000</f>
        <v>70.710678118654755</v>
      </c>
      <c r="R41" s="14" t="s">
        <v>41</v>
      </c>
      <c r="AD41" s="5">
        <f>AC40/1000</f>
        <v>70710.67811865476</v>
      </c>
      <c r="AI41" s="14" t="s">
        <v>41</v>
      </c>
      <c r="AU41" s="5">
        <f>AT40/1000</f>
        <v>70.710678118654755</v>
      </c>
    </row>
    <row r="43" spans="1:50" ht="18.75" x14ac:dyDescent="0.35">
      <c r="B43" s="15" t="s">
        <v>42</v>
      </c>
      <c r="C43" s="16" t="s">
        <v>43</v>
      </c>
      <c r="D43" s="15" t="s">
        <v>44</v>
      </c>
      <c r="E43" s="15" t="s">
        <v>45</v>
      </c>
      <c r="S43" s="15" t="s">
        <v>42</v>
      </c>
      <c r="T43" s="16" t="s">
        <v>43</v>
      </c>
      <c r="U43" s="15" t="s">
        <v>44</v>
      </c>
      <c r="V43" s="15" t="s">
        <v>45</v>
      </c>
      <c r="AJ43" s="15" t="s">
        <v>42</v>
      </c>
      <c r="AK43" s="16" t="s">
        <v>43</v>
      </c>
      <c r="AL43" s="15" t="s">
        <v>44</v>
      </c>
      <c r="AM43" s="15" t="s">
        <v>45</v>
      </c>
    </row>
    <row r="44" spans="1:50" x14ac:dyDescent="0.25">
      <c r="B44" s="17">
        <f>D40</f>
        <v>1</v>
      </c>
      <c r="C44" s="17">
        <f>C40</f>
        <v>9.9999999999999998E-17</v>
      </c>
      <c r="D44" s="18">
        <f>L40</f>
        <v>70710.67811865476</v>
      </c>
      <c r="E44" s="19">
        <f>B35</f>
        <v>0.17399999999999999</v>
      </c>
      <c r="S44" s="17">
        <f>U40</f>
        <v>1</v>
      </c>
      <c r="T44" s="17">
        <f>T40</f>
        <v>9.9999999999999998E-17</v>
      </c>
      <c r="U44" s="18">
        <f>AC40</f>
        <v>70710678.118654758</v>
      </c>
      <c r="V44" s="19">
        <f>S35</f>
        <v>0.17399999999999999</v>
      </c>
      <c r="AJ44" s="17">
        <f>AL40</f>
        <v>1</v>
      </c>
      <c r="AK44" s="17">
        <f>AK40</f>
        <v>9.9999999999999998E-17</v>
      </c>
      <c r="AL44" s="18">
        <f>AT40</f>
        <v>70710.67811865476</v>
      </c>
      <c r="AM44" s="19">
        <f>AJ35</f>
        <v>0.17399999999999999</v>
      </c>
    </row>
    <row r="47" spans="1:50" x14ac:dyDescent="0.25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R47" s="20" t="s">
        <v>46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50" x14ac:dyDescent="0.25">
      <c r="A48" s="20" t="s">
        <v>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R48" s="20" t="s">
        <v>2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I48" s="20" t="s">
        <v>1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x14ac:dyDescent="0.25">
      <c r="A49" s="20" t="s">
        <v>3</v>
      </c>
      <c r="B49" s="20"/>
      <c r="C49" s="20"/>
      <c r="D49" s="3" t="s">
        <v>4</v>
      </c>
      <c r="M49" s="2" t="s">
        <v>5</v>
      </c>
      <c r="O49" s="2" t="s">
        <v>4</v>
      </c>
      <c r="R49" s="20" t="s">
        <v>3</v>
      </c>
      <c r="S49" s="20"/>
      <c r="T49" s="20"/>
      <c r="U49" s="3" t="s">
        <v>4</v>
      </c>
      <c r="AD49" s="2" t="s">
        <v>5</v>
      </c>
      <c r="AF49" s="2" t="s">
        <v>4</v>
      </c>
      <c r="AI49" s="20" t="s">
        <v>2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x14ac:dyDescent="0.25">
      <c r="A50" s="6"/>
      <c r="B50" s="6" t="s">
        <v>6</v>
      </c>
      <c r="C50" s="6"/>
      <c r="D50" s="3"/>
      <c r="M50" s="2"/>
      <c r="O50" s="2"/>
      <c r="R50" s="6"/>
      <c r="S50" s="6" t="s">
        <v>7</v>
      </c>
      <c r="T50" s="6"/>
      <c r="U50" s="3"/>
      <c r="AD50" s="2"/>
      <c r="AF50" s="2"/>
      <c r="AI50" s="20" t="s">
        <v>3</v>
      </c>
      <c r="AJ50" s="20"/>
      <c r="AK50" s="20"/>
      <c r="AL50" s="3" t="s">
        <v>4</v>
      </c>
      <c r="AU50" s="2" t="s">
        <v>5</v>
      </c>
      <c r="AW50" s="2" t="s">
        <v>4</v>
      </c>
    </row>
    <row r="51" spans="1:50" x14ac:dyDescent="0.25">
      <c r="A51" s="6"/>
      <c r="B51" s="6" t="s">
        <v>9</v>
      </c>
      <c r="C51" s="6"/>
      <c r="D51" s="3"/>
      <c r="M51" s="2"/>
      <c r="O51" s="2"/>
      <c r="R51" s="6"/>
      <c r="S51" s="6" t="s">
        <v>10</v>
      </c>
      <c r="T51" s="6"/>
      <c r="U51" s="3"/>
      <c r="AD51" s="2"/>
      <c r="AF51" s="2"/>
      <c r="AI51" s="6"/>
      <c r="AJ51" s="2" t="s">
        <v>8</v>
      </c>
      <c r="AK51" s="6"/>
      <c r="AL51" s="3"/>
      <c r="AU51" s="2"/>
      <c r="AW51" s="2"/>
    </row>
    <row r="52" spans="1:50" ht="18.75" x14ac:dyDescent="0.35">
      <c r="A52" t="s">
        <v>12</v>
      </c>
      <c r="B52" t="s">
        <v>13</v>
      </c>
      <c r="C52" t="s">
        <v>14</v>
      </c>
      <c r="F52" s="2" t="s">
        <v>15</v>
      </c>
      <c r="G52" s="6" t="s">
        <v>16</v>
      </c>
      <c r="H52" s="6" t="s">
        <v>17</v>
      </c>
      <c r="I52" s="2" t="s">
        <v>18</v>
      </c>
      <c r="J52" s="2" t="s">
        <v>19</v>
      </c>
      <c r="K52" s="2" t="s">
        <v>20</v>
      </c>
      <c r="L52" s="7" t="s">
        <v>21</v>
      </c>
      <c r="M52" t="s">
        <v>14</v>
      </c>
      <c r="O52" t="s">
        <v>22</v>
      </c>
      <c r="R52" t="s">
        <v>12</v>
      </c>
      <c r="S52" t="s">
        <v>13</v>
      </c>
      <c r="T52" t="s">
        <v>14</v>
      </c>
      <c r="W52" s="2" t="s">
        <v>15</v>
      </c>
      <c r="X52" s="6" t="s">
        <v>16</v>
      </c>
      <c r="Y52" s="6" t="s">
        <v>17</v>
      </c>
      <c r="Z52" s="2" t="s">
        <v>18</v>
      </c>
      <c r="AA52" s="2" t="s">
        <v>19</v>
      </c>
      <c r="AB52" s="2" t="s">
        <v>20</v>
      </c>
      <c r="AC52" s="7" t="s">
        <v>21</v>
      </c>
      <c r="AD52" t="s">
        <v>14</v>
      </c>
      <c r="AF52" t="s">
        <v>22</v>
      </c>
      <c r="AI52" s="6"/>
      <c r="AJ52" s="2" t="s">
        <v>11</v>
      </c>
      <c r="AK52" s="6"/>
      <c r="AL52" s="3"/>
      <c r="AU52" s="2"/>
      <c r="AW52" s="2"/>
    </row>
    <row r="53" spans="1:50" ht="18.75" x14ac:dyDescent="0.35">
      <c r="A53">
        <v>2.1</v>
      </c>
      <c r="B53" s="8">
        <f t="shared" ref="B53:B58" si="30">E5</f>
        <v>1.6</v>
      </c>
      <c r="C53">
        <f t="shared" ref="C53:C58" si="31">((((A53-B53)/$B$34))*$B$35)</f>
        <v>1.3004484304932735E-5</v>
      </c>
      <c r="E53">
        <f t="shared" ref="E53:E58" si="32">(C53-$C$29)^2</f>
        <v>2.8892633629829223E-11</v>
      </c>
      <c r="F53">
        <f t="shared" ref="F53:F58" si="33">LN(E53)</f>
        <v>-24.267434445001985</v>
      </c>
      <c r="G53" s="21">
        <v>8.3140000000000001</v>
      </c>
      <c r="H53" s="21">
        <f>25+273.15</f>
        <v>298.14999999999998</v>
      </c>
      <c r="I53">
        <f t="shared" ref="I53:I58" si="34">(1+(1/B53))</f>
        <v>1.625</v>
      </c>
      <c r="J53">
        <f t="shared" ref="J53:J58" si="35">LN(I53)</f>
        <v>0.48550781578170082</v>
      </c>
      <c r="K53">
        <f t="shared" ref="K53:K58" si="36">$G$18*$H$18*LN(J53)</f>
        <v>-1791.095263570209</v>
      </c>
      <c r="L53">
        <f t="shared" ref="L53:L58" si="37">K53^2</f>
        <v>3208022.2431836366</v>
      </c>
      <c r="M53">
        <f>C53^(-$F$69*((L53)^2))</f>
        <v>1.0116453402757251</v>
      </c>
      <c r="O53">
        <f t="shared" ref="O53:O58" si="38">(C53-M53)^2</f>
        <v>1.0233999828188045</v>
      </c>
      <c r="R53">
        <v>2.1</v>
      </c>
      <c r="S53" s="8">
        <f t="shared" ref="S53:S58" si="39">F5</f>
        <v>1.63</v>
      </c>
      <c r="T53">
        <f t="shared" ref="T53:T58" si="40">((((R53-S53)/$B$34))*$B$35)</f>
        <v>1.2224215246636775E-5</v>
      </c>
      <c r="V53">
        <f t="shared" ref="V53:V58" si="41">(T53-$C$29)^2</f>
        <v>3.7889637390210442E-11</v>
      </c>
      <c r="W53">
        <f t="shared" ref="W53:W58" si="42">LN(V53)</f>
        <v>-23.996343461009538</v>
      </c>
      <c r="X53" s="21">
        <v>8.3140000000000001</v>
      </c>
      <c r="Y53" s="21">
        <f>25+273.15</f>
        <v>298.14999999999998</v>
      </c>
      <c r="Z53">
        <f t="shared" ref="Z53:Z58" si="43">(1+(1/S53))</f>
        <v>1.6134969325153374</v>
      </c>
      <c r="AA53">
        <f t="shared" ref="AA53:AA58" si="44">LN(Z53)</f>
        <v>0.47840383137100223</v>
      </c>
      <c r="AB53">
        <f t="shared" ref="AB53:AB58" si="45">$G$18*$H$18*LN(AA53)</f>
        <v>-1827.6334901447549</v>
      </c>
      <c r="AC53">
        <f t="shared" ref="AC53:AC58" si="46">AB53^2</f>
        <v>3340244.1742986981</v>
      </c>
      <c r="AD53">
        <f>T53^(-$W$69*((AC53)^2))</f>
        <v>1.0127011452072603</v>
      </c>
      <c r="AF53">
        <f t="shared" ref="AF53:AF58" si="47">(T53-AD53)^2</f>
        <v>1.0255388506999688</v>
      </c>
      <c r="AI53" t="s">
        <v>12</v>
      </c>
      <c r="AJ53" t="s">
        <v>13</v>
      </c>
      <c r="AK53" t="s">
        <v>14</v>
      </c>
      <c r="AN53" s="2" t="s">
        <v>15</v>
      </c>
      <c r="AO53" s="6" t="s">
        <v>16</v>
      </c>
      <c r="AP53" s="6" t="s">
        <v>17</v>
      </c>
      <c r="AQ53" s="2" t="s">
        <v>18</v>
      </c>
      <c r="AR53" s="2" t="s">
        <v>19</v>
      </c>
      <c r="AS53" s="2" t="s">
        <v>20</v>
      </c>
      <c r="AT53" s="7" t="s">
        <v>21</v>
      </c>
      <c r="AU53" t="s">
        <v>14</v>
      </c>
      <c r="AW53" t="s">
        <v>22</v>
      </c>
    </row>
    <row r="54" spans="1:50" x14ac:dyDescent="0.25">
      <c r="A54">
        <v>2.1</v>
      </c>
      <c r="B54" s="8">
        <f t="shared" si="30"/>
        <v>1.1100000000000001</v>
      </c>
      <c r="C54">
        <f t="shared" si="31"/>
        <v>2.5748878923766814E-5</v>
      </c>
      <c r="E54">
        <f t="shared" si="32"/>
        <v>5.4305223198625413E-11</v>
      </c>
      <c r="F54">
        <f t="shared" si="33"/>
        <v>-23.636400702111533</v>
      </c>
      <c r="G54" s="21"/>
      <c r="H54" s="21"/>
      <c r="I54">
        <f t="shared" si="34"/>
        <v>1.9009009009009008</v>
      </c>
      <c r="J54">
        <f t="shared" si="35"/>
        <v>0.6423279321637323</v>
      </c>
      <c r="K54">
        <f t="shared" si="36"/>
        <v>-1097.2649108624146</v>
      </c>
      <c r="L54">
        <f t="shared" si="37"/>
        <v>1203990.2846099027</v>
      </c>
      <c r="M54">
        <f t="shared" ref="M54:M58" si="48">C54^(-$F$69*((L54)^2))</f>
        <v>1.0015329756319487</v>
      </c>
      <c r="O54">
        <f t="shared" si="38"/>
        <v>1.0030167252385349</v>
      </c>
      <c r="R54">
        <v>2.1</v>
      </c>
      <c r="S54" s="8">
        <f t="shared" si="39"/>
        <v>1.2</v>
      </c>
      <c r="T54">
        <f t="shared" si="40"/>
        <v>2.3408071748878923E-5</v>
      </c>
      <c r="V54">
        <f t="shared" si="41"/>
        <v>2.5284812573034737E-11</v>
      </c>
      <c r="W54">
        <f t="shared" si="42"/>
        <v>-24.400817193999327</v>
      </c>
      <c r="X54" s="21"/>
      <c r="Y54" s="21"/>
      <c r="Z54">
        <f t="shared" si="43"/>
        <v>1.8333333333333335</v>
      </c>
      <c r="AA54">
        <f t="shared" si="44"/>
        <v>0.6061358035703156</v>
      </c>
      <c r="AB54">
        <f t="shared" si="45"/>
        <v>-1241.0238058758828</v>
      </c>
      <c r="AC54">
        <f t="shared" si="46"/>
        <v>1540140.0867506608</v>
      </c>
      <c r="AD54">
        <f t="shared" ref="AD54:AD58" si="49">T54^(-$W$69*((AC54)^2))</f>
        <v>1.0025323629132232</v>
      </c>
      <c r="AF54">
        <f t="shared" si="47"/>
        <v>1.0050242045373452</v>
      </c>
      <c r="AI54">
        <v>2.1</v>
      </c>
      <c r="AJ54" s="8">
        <f t="shared" ref="AJ54:AJ59" si="50">G5</f>
        <v>1.6</v>
      </c>
      <c r="AK54">
        <f t="shared" ref="AK54:AK59" si="51">((((AI54-AJ54)/$B$34))*$B$35)</f>
        <v>1.3004484304932735E-5</v>
      </c>
      <c r="AM54">
        <f t="shared" ref="AM54:AM59" si="52">(AK54-$C$29)^2</f>
        <v>2.8892633629829223E-11</v>
      </c>
      <c r="AN54">
        <f t="shared" ref="AN54:AN59" si="53">LN(AM54)</f>
        <v>-24.267434445001985</v>
      </c>
      <c r="AO54" s="21">
        <v>8.3140000000000001</v>
      </c>
      <c r="AP54" s="21">
        <f>25+273.15</f>
        <v>298.14999999999998</v>
      </c>
      <c r="AQ54">
        <f t="shared" ref="AQ54:AQ59" si="54">(1+(1/AJ54))</f>
        <v>1.625</v>
      </c>
      <c r="AR54">
        <f t="shared" ref="AR54:AR59" si="55">LN(AQ54)</f>
        <v>0.48550781578170082</v>
      </c>
      <c r="AS54">
        <f t="shared" ref="AS54:AS59" si="56">$G$18*$H$18*LN(AR54)</f>
        <v>-1791.095263570209</v>
      </c>
      <c r="AT54">
        <f t="shared" ref="AT54:AT59" si="57">AS54^2</f>
        <v>3208022.2431836366</v>
      </c>
      <c r="AU54">
        <f>AK54^(-$AN$70*((AT54)^2))</f>
        <v>1.0116453402757251</v>
      </c>
      <c r="AW54">
        <f t="shared" ref="AW54:AW59" si="58">(AK54-AU54)^2</f>
        <v>1.0233999828188045</v>
      </c>
    </row>
    <row r="55" spans="1:50" x14ac:dyDescent="0.25">
      <c r="A55">
        <v>2.1</v>
      </c>
      <c r="B55" s="8">
        <f t="shared" si="30"/>
        <v>0.54</v>
      </c>
      <c r="C55">
        <f t="shared" si="31"/>
        <v>4.057399103139013E-5</v>
      </c>
      <c r="E55">
        <f t="shared" si="32"/>
        <v>4.9258783495434121E-10</v>
      </c>
      <c r="F55">
        <f t="shared" si="33"/>
        <v>-21.43134832613304</v>
      </c>
      <c r="G55" s="21"/>
      <c r="H55" s="21"/>
      <c r="I55">
        <f t="shared" si="34"/>
        <v>2.8518518518518516</v>
      </c>
      <c r="J55">
        <f t="shared" si="35"/>
        <v>1.0479685558493548</v>
      </c>
      <c r="K55">
        <f t="shared" si="36"/>
        <v>116.14155269631506</v>
      </c>
      <c r="L55">
        <f t="shared" si="37"/>
        <v>13488.860262710929</v>
      </c>
      <c r="M55">
        <f t="shared" si="48"/>
        <v>1.0000001839941752</v>
      </c>
      <c r="O55">
        <f t="shared" si="38"/>
        <v>0.99991922163763947</v>
      </c>
      <c r="R55">
        <v>2.1</v>
      </c>
      <c r="S55" s="8">
        <f t="shared" si="39"/>
        <v>0.89</v>
      </c>
      <c r="T55">
        <f t="shared" si="40"/>
        <v>3.1470852017937216E-5</v>
      </c>
      <c r="V55">
        <f t="shared" si="41"/>
        <v>1.7137901649160665E-10</v>
      </c>
      <c r="W55">
        <f t="shared" si="42"/>
        <v>-22.48714354146232</v>
      </c>
      <c r="X55" s="21"/>
      <c r="Y55" s="21"/>
      <c r="Z55">
        <f t="shared" si="43"/>
        <v>2.1235955056179776</v>
      </c>
      <c r="AA55">
        <f t="shared" si="44"/>
        <v>0.7531106453275026</v>
      </c>
      <c r="AB55">
        <f t="shared" si="45"/>
        <v>-702.85210805091572</v>
      </c>
      <c r="AC55">
        <f t="shared" si="46"/>
        <v>494001.08579161612</v>
      </c>
      <c r="AD55">
        <f t="shared" si="49"/>
        <v>1.0002530117834416</v>
      </c>
      <c r="AF55">
        <f t="shared" si="47"/>
        <v>1.0004431309432316</v>
      </c>
      <c r="AI55">
        <v>2.1</v>
      </c>
      <c r="AJ55" s="8">
        <f t="shared" si="50"/>
        <v>1.5</v>
      </c>
      <c r="AK55">
        <f t="shared" si="51"/>
        <v>1.5605381165919283E-5</v>
      </c>
      <c r="AM55">
        <f t="shared" si="52"/>
        <v>7.6966849211615765E-12</v>
      </c>
      <c r="AN55">
        <f t="shared" si="53"/>
        <v>-25.590231409492713</v>
      </c>
      <c r="AO55" s="21"/>
      <c r="AP55" s="21"/>
      <c r="AQ55">
        <f t="shared" si="54"/>
        <v>1.6666666666666665</v>
      </c>
      <c r="AR55">
        <f t="shared" si="55"/>
        <v>0.51082562376599061</v>
      </c>
      <c r="AS55">
        <f t="shared" si="56"/>
        <v>-1665.0896979835011</v>
      </c>
      <c r="AT55">
        <f t="shared" si="57"/>
        <v>2772523.7023307867</v>
      </c>
      <c r="AU55">
        <f t="shared" ref="AU55:AU59" si="59">AK55^(-$AN$70*((AT55)^2))</f>
        <v>1.0085440602829159</v>
      </c>
      <c r="AW55">
        <f t="shared" si="58"/>
        <v>1.017129644346511</v>
      </c>
    </row>
    <row r="56" spans="1:50" x14ac:dyDescent="0.25">
      <c r="A56">
        <v>2.1</v>
      </c>
      <c r="B56" s="8">
        <f t="shared" si="30"/>
        <v>0.44</v>
      </c>
      <c r="C56">
        <f t="shared" si="31"/>
        <v>4.3174887892376684E-5</v>
      </c>
      <c r="E56">
        <f t="shared" si="32"/>
        <v>6.1480277325325505E-10</v>
      </c>
      <c r="F56">
        <f t="shared" si="33"/>
        <v>-21.209719593452462</v>
      </c>
      <c r="G56" s="21"/>
      <c r="H56" s="21"/>
      <c r="I56">
        <f t="shared" si="34"/>
        <v>3.2727272727272729</v>
      </c>
      <c r="J56">
        <f t="shared" si="35"/>
        <v>1.1856236656577395</v>
      </c>
      <c r="K56">
        <f t="shared" si="36"/>
        <v>422.06589136986639</v>
      </c>
      <c r="L56">
        <f t="shared" si="37"/>
        <v>178139.61665783986</v>
      </c>
      <c r="M56">
        <f t="shared" si="48"/>
        <v>1.0000318936984312</v>
      </c>
      <c r="O56">
        <f t="shared" si="38"/>
        <v>0.99997743774834269</v>
      </c>
      <c r="R56">
        <v>2.1</v>
      </c>
      <c r="S56" s="8">
        <f t="shared" si="39"/>
        <v>0.9</v>
      </c>
      <c r="T56">
        <f t="shared" si="40"/>
        <v>3.1210762331838566E-5</v>
      </c>
      <c r="V56">
        <f t="shared" si="41"/>
        <v>1.6463690089172206E-10</v>
      </c>
      <c r="W56">
        <f t="shared" si="42"/>
        <v>-22.527278667563937</v>
      </c>
      <c r="X56" s="21"/>
      <c r="Y56" s="21"/>
      <c r="Z56">
        <f t="shared" si="43"/>
        <v>2.1111111111111112</v>
      </c>
      <c r="AA56">
        <f t="shared" si="44"/>
        <v>0.74721440183022114</v>
      </c>
      <c r="AB56">
        <f t="shared" si="45"/>
        <v>-722.33561433903424</v>
      </c>
      <c r="AC56">
        <f t="shared" si="46"/>
        <v>521768.73974255001</v>
      </c>
      <c r="AD56">
        <f t="shared" si="49"/>
        <v>1.000282484735185</v>
      </c>
      <c r="AF56">
        <f t="shared" si="47"/>
        <v>1.0005026110843156</v>
      </c>
      <c r="AI56">
        <v>2.1</v>
      </c>
      <c r="AJ56" s="8">
        <f t="shared" si="50"/>
        <v>1.24</v>
      </c>
      <c r="AK56">
        <f t="shared" si="51"/>
        <v>2.2367713004484306E-5</v>
      </c>
      <c r="AM56">
        <f t="shared" si="52"/>
        <v>1.5904477825369068E-11</v>
      </c>
      <c r="AN56">
        <f t="shared" si="53"/>
        <v>-24.864420422113977</v>
      </c>
      <c r="AO56" s="21"/>
      <c r="AP56" s="21"/>
      <c r="AQ56">
        <f t="shared" si="54"/>
        <v>1.806451612903226</v>
      </c>
      <c r="AR56">
        <f t="shared" si="55"/>
        <v>0.59136448625000304</v>
      </c>
      <c r="AS56">
        <f t="shared" si="56"/>
        <v>-1302.1800011002158</v>
      </c>
      <c r="AT56">
        <f t="shared" si="57"/>
        <v>1695672.7552653581</v>
      </c>
      <c r="AU56">
        <f t="shared" si="59"/>
        <v>1.0030835912340479</v>
      </c>
      <c r="AW56">
        <f t="shared" si="58"/>
        <v>1.0061318181315326</v>
      </c>
    </row>
    <row r="57" spans="1:50" x14ac:dyDescent="0.25">
      <c r="A57">
        <v>2.1</v>
      </c>
      <c r="B57" s="8">
        <f t="shared" si="30"/>
        <v>0.45</v>
      </c>
      <c r="C57">
        <f t="shared" si="31"/>
        <v>4.2914798206278021E-5</v>
      </c>
      <c r="E57">
        <f t="shared" si="32"/>
        <v>6.0197245962002915E-10</v>
      </c>
      <c r="F57">
        <f t="shared" si="33"/>
        <v>-21.230809419805691</v>
      </c>
      <c r="G57" s="21"/>
      <c r="H57" s="21"/>
      <c r="I57">
        <f t="shared" si="34"/>
        <v>3.2222222222222223</v>
      </c>
      <c r="J57">
        <f t="shared" si="35"/>
        <v>1.1700712526502546</v>
      </c>
      <c r="K57">
        <f t="shared" si="36"/>
        <v>389.33484606669867</v>
      </c>
      <c r="L57">
        <f t="shared" si="37"/>
        <v>151581.62236177994</v>
      </c>
      <c r="M57">
        <f t="shared" si="48"/>
        <v>1.0000231066014926</v>
      </c>
      <c r="O57">
        <f t="shared" si="38"/>
        <v>0.99996038399893739</v>
      </c>
      <c r="R57">
        <v>2.1</v>
      </c>
      <c r="S57" s="8">
        <f t="shared" si="39"/>
        <v>0.9</v>
      </c>
      <c r="T57">
        <f t="shared" si="40"/>
        <v>3.1210762331838566E-5</v>
      </c>
      <c r="V57">
        <f t="shared" si="41"/>
        <v>1.6463690089172206E-10</v>
      </c>
      <c r="W57">
        <f t="shared" si="42"/>
        <v>-22.527278667563937</v>
      </c>
      <c r="X57" s="21"/>
      <c r="Y57" s="21"/>
      <c r="Z57">
        <f t="shared" si="43"/>
        <v>2.1111111111111112</v>
      </c>
      <c r="AA57">
        <f t="shared" si="44"/>
        <v>0.74721440183022114</v>
      </c>
      <c r="AB57">
        <f t="shared" si="45"/>
        <v>-722.33561433903424</v>
      </c>
      <c r="AC57">
        <f t="shared" si="46"/>
        <v>521768.73974255001</v>
      </c>
      <c r="AD57">
        <f t="shared" si="49"/>
        <v>1.000282484735185</v>
      </c>
      <c r="AF57">
        <f t="shared" si="47"/>
        <v>1.0005026110843156</v>
      </c>
      <c r="AI57">
        <v>2.1</v>
      </c>
      <c r="AJ57" s="8">
        <f t="shared" si="50"/>
        <v>1.2</v>
      </c>
      <c r="AK57">
        <f t="shared" si="51"/>
        <v>2.3408071748878923E-5</v>
      </c>
      <c r="AM57">
        <f t="shared" si="52"/>
        <v>2.5284812573034737E-11</v>
      </c>
      <c r="AN57">
        <f t="shared" si="53"/>
        <v>-24.400817193999327</v>
      </c>
      <c r="AO57" s="21"/>
      <c r="AP57" s="21"/>
      <c r="AQ57">
        <f t="shared" si="54"/>
        <v>1.8333333333333335</v>
      </c>
      <c r="AR57">
        <f t="shared" si="55"/>
        <v>0.6061358035703156</v>
      </c>
      <c r="AS57">
        <f t="shared" si="56"/>
        <v>-1241.0238058758828</v>
      </c>
      <c r="AT57">
        <f t="shared" si="57"/>
        <v>1540140.0867506608</v>
      </c>
      <c r="AU57">
        <f t="shared" si="59"/>
        <v>1.0025323629132232</v>
      </c>
      <c r="AW57">
        <f t="shared" si="58"/>
        <v>1.0050242045373452</v>
      </c>
    </row>
    <row r="58" spans="1:50" x14ac:dyDescent="0.25">
      <c r="A58">
        <v>2.1</v>
      </c>
      <c r="B58" s="8">
        <f t="shared" si="30"/>
        <v>0.42</v>
      </c>
      <c r="C58">
        <f t="shared" si="31"/>
        <v>4.3695067264573991E-5</v>
      </c>
      <c r="E58">
        <f t="shared" si="32"/>
        <v>6.4086928038859516E-10</v>
      </c>
      <c r="F58">
        <f t="shared" si="33"/>
        <v>-21.168195610555603</v>
      </c>
      <c r="G58" s="21"/>
      <c r="H58" s="21"/>
      <c r="I58">
        <f t="shared" si="34"/>
        <v>3.3809523809523809</v>
      </c>
      <c r="J58">
        <f t="shared" si="35"/>
        <v>1.2181574393178924</v>
      </c>
      <c r="K58">
        <f t="shared" si="36"/>
        <v>489.16872709305221</v>
      </c>
      <c r="L58">
        <f t="shared" si="37"/>
        <v>239286.043565837</v>
      </c>
      <c r="M58">
        <f t="shared" si="48"/>
        <v>1.0000574786186918</v>
      </c>
      <c r="O58">
        <f t="shared" si="38"/>
        <v>1.0000275672928405</v>
      </c>
      <c r="R58">
        <v>2.1</v>
      </c>
      <c r="S58" s="8">
        <f t="shared" si="39"/>
        <v>0.89</v>
      </c>
      <c r="T58">
        <f t="shared" si="40"/>
        <v>3.1470852017937216E-5</v>
      </c>
      <c r="V58">
        <f t="shared" si="41"/>
        <v>1.7137901649160665E-10</v>
      </c>
      <c r="W58">
        <f t="shared" si="42"/>
        <v>-22.48714354146232</v>
      </c>
      <c r="X58" s="21"/>
      <c r="Y58" s="21"/>
      <c r="Z58">
        <f t="shared" si="43"/>
        <v>2.1235955056179776</v>
      </c>
      <c r="AA58">
        <f t="shared" si="44"/>
        <v>0.7531106453275026</v>
      </c>
      <c r="AB58">
        <f t="shared" si="45"/>
        <v>-702.85210805091572</v>
      </c>
      <c r="AC58">
        <f t="shared" si="46"/>
        <v>494001.08579161612</v>
      </c>
      <c r="AD58">
        <f t="shared" si="49"/>
        <v>1.0002530117834416</v>
      </c>
      <c r="AF58">
        <f t="shared" si="47"/>
        <v>1.0004431309432316</v>
      </c>
      <c r="AI58">
        <v>2.1</v>
      </c>
      <c r="AJ58" s="8">
        <f t="shared" si="50"/>
        <v>1.1000000000000001</v>
      </c>
      <c r="AK58">
        <f t="shared" si="51"/>
        <v>2.6008968609865471E-5</v>
      </c>
      <c r="AM58">
        <f t="shared" si="52"/>
        <v>5.8206179716284492E-11</v>
      </c>
      <c r="AN58">
        <f t="shared" si="53"/>
        <v>-23.567029586135753</v>
      </c>
      <c r="AO58" s="21"/>
      <c r="AP58" s="21"/>
      <c r="AQ58">
        <f t="shared" si="54"/>
        <v>1.9090909090909092</v>
      </c>
      <c r="AR58">
        <f t="shared" si="55"/>
        <v>0.64662716492505246</v>
      </c>
      <c r="AS58">
        <f t="shared" si="56"/>
        <v>-1080.7289433507478</v>
      </c>
      <c r="AT58">
        <f t="shared" si="57"/>
        <v>1167975.0489960238</v>
      </c>
      <c r="AU58">
        <f t="shared" si="59"/>
        <v>1.0014411967035137</v>
      </c>
      <c r="AW58">
        <f t="shared" si="58"/>
        <v>1.0028323782261326</v>
      </c>
    </row>
    <row r="59" spans="1:50" x14ac:dyDescent="0.25">
      <c r="B59" s="9"/>
      <c r="S59" s="9"/>
      <c r="AI59">
        <v>2.1</v>
      </c>
      <c r="AJ59" s="8">
        <f t="shared" si="50"/>
        <v>1.1100000000000001</v>
      </c>
      <c r="AK59">
        <f t="shared" si="51"/>
        <v>2.5748878923766814E-5</v>
      </c>
      <c r="AM59">
        <f t="shared" si="52"/>
        <v>5.4305223198625413E-11</v>
      </c>
      <c r="AN59">
        <f t="shared" si="53"/>
        <v>-23.636400702111533</v>
      </c>
      <c r="AO59" s="21"/>
      <c r="AP59" s="21"/>
      <c r="AQ59">
        <f t="shared" si="54"/>
        <v>1.9009009009009008</v>
      </c>
      <c r="AR59">
        <f t="shared" si="55"/>
        <v>0.6423279321637323</v>
      </c>
      <c r="AS59">
        <f t="shared" si="56"/>
        <v>-1097.2649108624146</v>
      </c>
      <c r="AT59">
        <f t="shared" si="57"/>
        <v>1203990.2846099027</v>
      </c>
      <c r="AU59">
        <f t="shared" si="59"/>
        <v>1.0015329756319487</v>
      </c>
      <c r="AW59">
        <f t="shared" si="58"/>
        <v>1.0030167252385349</v>
      </c>
    </row>
    <row r="60" spans="1:50" x14ac:dyDescent="0.25">
      <c r="B60" s="9"/>
      <c r="S60" s="9"/>
      <c r="AJ60" s="9"/>
    </row>
    <row r="61" spans="1:50" x14ac:dyDescent="0.25">
      <c r="B61" s="9"/>
      <c r="S61" s="9"/>
      <c r="AJ61" s="9"/>
    </row>
    <row r="62" spans="1:50" x14ac:dyDescent="0.25">
      <c r="B62" s="9"/>
      <c r="S62" s="9"/>
      <c r="AJ62" s="9"/>
    </row>
    <row r="63" spans="1:50" x14ac:dyDescent="0.25">
      <c r="B63" s="5"/>
      <c r="S63" s="5"/>
      <c r="AJ63" s="9"/>
    </row>
    <row r="64" spans="1:50" x14ac:dyDescent="0.25">
      <c r="B64" s="10" t="s">
        <v>47</v>
      </c>
      <c r="C64" s="1">
        <f>AVERAGE(C53:C62)</f>
        <v>3.4852017937219734E-5</v>
      </c>
      <c r="D64" s="10" t="s">
        <v>47</v>
      </c>
      <c r="E64" s="1">
        <f>AVERAGE(E53:E62)</f>
        <v>4.055717008407792E-10</v>
      </c>
      <c r="L64" s="10" t="s">
        <v>47</v>
      </c>
      <c r="M64" s="1">
        <f>AVERAGE(M53:M62)</f>
        <v>1.002215163136744</v>
      </c>
      <c r="O64" s="10" t="s">
        <v>24</v>
      </c>
      <c r="P64" s="10" t="s">
        <v>25</v>
      </c>
      <c r="S64" s="10" t="s">
        <v>47</v>
      </c>
      <c r="T64" s="1">
        <f>AVERAGE(T53:T62)</f>
        <v>2.6832585949177877E-5</v>
      </c>
      <c r="U64" s="10" t="s">
        <v>47</v>
      </c>
      <c r="V64" s="1">
        <f>AVERAGE(V53:V62)</f>
        <v>1.2253438078831709E-10</v>
      </c>
      <c r="AC64" s="10" t="s">
        <v>47</v>
      </c>
      <c r="AD64" s="1">
        <f>AVERAGE(AD53:AD62)</f>
        <v>1.0027174168596227</v>
      </c>
      <c r="AF64" s="10" t="s">
        <v>24</v>
      </c>
      <c r="AG64" s="10" t="s">
        <v>25</v>
      </c>
      <c r="AJ64" s="5"/>
    </row>
    <row r="65" spans="1:50" x14ac:dyDescent="0.25">
      <c r="C65" t="s">
        <v>26</v>
      </c>
      <c r="E65" t="s">
        <v>27</v>
      </c>
      <c r="M65" t="s">
        <v>28</v>
      </c>
      <c r="O65">
        <f>SUM(O54:O58)</f>
        <v>5.0029013359162953</v>
      </c>
      <c r="P65">
        <f>(M64-E64)^2</f>
        <v>1.0044352324082699</v>
      </c>
      <c r="T65" t="s">
        <v>26</v>
      </c>
      <c r="V65" t="s">
        <v>27</v>
      </c>
      <c r="AD65" t="s">
        <v>28</v>
      </c>
      <c r="AF65">
        <f>SUM(AF54:AF58)</f>
        <v>5.0069156885924393</v>
      </c>
      <c r="AG65">
        <f>(AD64-V64)^2</f>
        <v>1.0054422178278994</v>
      </c>
      <c r="AJ65" s="10" t="s">
        <v>47</v>
      </c>
      <c r="AK65" s="1">
        <f>AVERAGE(AK54:AK63)</f>
        <v>2.1023916292974589E-5</v>
      </c>
      <c r="AL65" s="10" t="s">
        <v>47</v>
      </c>
      <c r="AM65" s="1">
        <f>AVERAGE(AM54:AM63)</f>
        <v>3.1715001977384086E-11</v>
      </c>
      <c r="AT65" s="10" t="s">
        <v>47</v>
      </c>
      <c r="AU65" s="1">
        <f>AVERAGE(AU54:AU63)</f>
        <v>1.004796587840229</v>
      </c>
      <c r="AW65" s="10" t="s">
        <v>24</v>
      </c>
      <c r="AX65" s="10" t="s">
        <v>25</v>
      </c>
    </row>
    <row r="66" spans="1:50" x14ac:dyDescent="0.25">
      <c r="AK66" t="s">
        <v>26</v>
      </c>
      <c r="AM66" t="s">
        <v>27</v>
      </c>
      <c r="AU66" t="s">
        <v>28</v>
      </c>
      <c r="AW66">
        <f>SUM(AW55:AW59)</f>
        <v>5.0341347704800565</v>
      </c>
      <c r="AX66">
        <f>(AU65-AM65)^2</f>
        <v>1.0096161828716326</v>
      </c>
    </row>
    <row r="69" spans="1:50" x14ac:dyDescent="0.25">
      <c r="A69" t="s">
        <v>29</v>
      </c>
      <c r="B69">
        <v>6690</v>
      </c>
      <c r="E69" t="s">
        <v>30</v>
      </c>
      <c r="F69">
        <v>9.9999999999999998E-17</v>
      </c>
      <c r="R69" t="s">
        <v>29</v>
      </c>
      <c r="S69">
        <v>6690</v>
      </c>
      <c r="V69" t="s">
        <v>30</v>
      </c>
      <c r="W69">
        <v>9.9999999999999998E-17</v>
      </c>
    </row>
    <row r="70" spans="1:50" x14ac:dyDescent="0.25">
      <c r="A70" t="s">
        <v>31</v>
      </c>
      <c r="B70">
        <v>0.17399999999999999</v>
      </c>
      <c r="R70" t="s">
        <v>31</v>
      </c>
      <c r="S70">
        <v>0.17399999999999999</v>
      </c>
      <c r="AI70" t="s">
        <v>29</v>
      </c>
      <c r="AJ70">
        <v>6690</v>
      </c>
      <c r="AM70" t="s">
        <v>30</v>
      </c>
      <c r="AN70">
        <v>9.9999999999999998E-17</v>
      </c>
    </row>
    <row r="71" spans="1:50" x14ac:dyDescent="0.25">
      <c r="E71" t="s">
        <v>32</v>
      </c>
      <c r="F71" s="11">
        <f>1-(P65/O65)</f>
        <v>0.79922945407750978</v>
      </c>
      <c r="G71" s="11"/>
      <c r="H71" s="11"/>
      <c r="I71" s="11"/>
      <c r="J71" s="11"/>
      <c r="K71" s="11"/>
      <c r="V71" t="s">
        <v>32</v>
      </c>
      <c r="W71" s="11">
        <f>1-(AF65/AG65)</f>
        <v>-3.9798144535934616</v>
      </c>
      <c r="X71" s="11"/>
      <c r="Y71" s="11"/>
      <c r="Z71" s="11"/>
      <c r="AA71" s="11"/>
      <c r="AB71" s="11"/>
      <c r="AI71" t="s">
        <v>31</v>
      </c>
      <c r="AJ71">
        <v>0.17399999999999999</v>
      </c>
    </row>
    <row r="72" spans="1:50" x14ac:dyDescent="0.25">
      <c r="AM72" t="s">
        <v>32</v>
      </c>
      <c r="AN72" s="11">
        <f>1-(AX66/AW66)</f>
        <v>0.79944593680884801</v>
      </c>
      <c r="AO72" s="11"/>
      <c r="AP72" s="11"/>
      <c r="AQ72" s="11"/>
      <c r="AR72" s="11"/>
      <c r="AS72" s="11"/>
    </row>
    <row r="73" spans="1:50" x14ac:dyDescent="0.25">
      <c r="L73" s="11"/>
      <c r="M73" s="12"/>
      <c r="AC73" s="11"/>
      <c r="AD73" s="12"/>
    </row>
    <row r="74" spans="1:50" ht="18.75" x14ac:dyDescent="0.35">
      <c r="A74" s="12" t="s">
        <v>33</v>
      </c>
      <c r="B74" s="12" t="s">
        <v>34</v>
      </c>
      <c r="C74" s="12" t="s">
        <v>35</v>
      </c>
      <c r="D74" s="12" t="s">
        <v>36</v>
      </c>
      <c r="E74" s="12" t="s">
        <v>37</v>
      </c>
      <c r="F74" s="13" t="s">
        <v>38</v>
      </c>
      <c r="G74" s="12" t="s">
        <v>39</v>
      </c>
      <c r="H74" s="12" t="s">
        <v>40</v>
      </c>
      <c r="I74" s="13"/>
      <c r="J74" s="13"/>
      <c r="K74" s="13"/>
      <c r="L74" s="12" t="s">
        <v>39</v>
      </c>
      <c r="R74" s="12" t="s">
        <v>33</v>
      </c>
      <c r="S74" s="12" t="s">
        <v>34</v>
      </c>
      <c r="T74" s="12" t="s">
        <v>35</v>
      </c>
      <c r="U74" s="12" t="s">
        <v>36</v>
      </c>
      <c r="V74" s="12" t="s">
        <v>37</v>
      </c>
      <c r="W74" s="13" t="s">
        <v>38</v>
      </c>
      <c r="X74" s="12" t="s">
        <v>39</v>
      </c>
      <c r="Y74" s="12" t="s">
        <v>40</v>
      </c>
      <c r="Z74" s="13"/>
      <c r="AA74" s="13"/>
      <c r="AB74" s="13"/>
      <c r="AC74" s="12" t="s">
        <v>39</v>
      </c>
      <c r="AT74" s="11"/>
      <c r="AU74" s="12"/>
    </row>
    <row r="75" spans="1:50" ht="18.75" x14ac:dyDescent="0.35">
      <c r="A75">
        <f>B68</f>
        <v>0</v>
      </c>
      <c r="B75">
        <f>C68</f>
        <v>0</v>
      </c>
      <c r="C75">
        <f>F69</f>
        <v>9.9999999999999998E-17</v>
      </c>
      <c r="D75">
        <f>EXP(B75)</f>
        <v>1</v>
      </c>
      <c r="E75">
        <f>2*C75</f>
        <v>2E-16</v>
      </c>
      <c r="F75">
        <f>SQRT(E75)</f>
        <v>1.414213562373095E-8</v>
      </c>
      <c r="G75">
        <f>1/F75</f>
        <v>70710678.118654758</v>
      </c>
      <c r="H75" s="5">
        <f>G75/1000</f>
        <v>70710.67811865476</v>
      </c>
      <c r="L75" s="5">
        <f>H75</f>
        <v>70710.67811865476</v>
      </c>
      <c r="M75" s="12" t="s">
        <v>40</v>
      </c>
      <c r="R75">
        <f>S68</f>
        <v>0</v>
      </c>
      <c r="S75">
        <f>T68</f>
        <v>0</v>
      </c>
      <c r="T75">
        <f>W69</f>
        <v>9.9999999999999998E-17</v>
      </c>
      <c r="U75">
        <f>EXP(S75)</f>
        <v>1</v>
      </c>
      <c r="V75">
        <f>2*T75</f>
        <v>2E-16</v>
      </c>
      <c r="W75">
        <f>SQRT(V75)</f>
        <v>1.414213562373095E-8</v>
      </c>
      <c r="X75">
        <f>1/W75</f>
        <v>70710678.118654758</v>
      </c>
      <c r="Y75" s="5">
        <f>X75/1000</f>
        <v>70710.67811865476</v>
      </c>
      <c r="AC75" s="5">
        <f>Y75</f>
        <v>70710.67811865476</v>
      </c>
      <c r="AD75" s="12" t="s">
        <v>40</v>
      </c>
      <c r="AI75" s="12" t="s">
        <v>33</v>
      </c>
      <c r="AJ75" s="12" t="s">
        <v>34</v>
      </c>
      <c r="AK75" s="12" t="s">
        <v>35</v>
      </c>
      <c r="AL75" s="12" t="s">
        <v>36</v>
      </c>
      <c r="AM75" s="12" t="s">
        <v>37</v>
      </c>
      <c r="AN75" s="13" t="s">
        <v>38</v>
      </c>
      <c r="AO75" s="12" t="s">
        <v>39</v>
      </c>
      <c r="AP75" s="12" t="s">
        <v>40</v>
      </c>
      <c r="AQ75" s="13"/>
      <c r="AR75" s="13"/>
      <c r="AS75" s="13"/>
      <c r="AT75" s="12" t="s">
        <v>39</v>
      </c>
    </row>
    <row r="76" spans="1:50" ht="17.25" x14ac:dyDescent="0.25">
      <c r="A76" s="14" t="s">
        <v>41</v>
      </c>
      <c r="M76" s="5">
        <f>L75/1000</f>
        <v>70.710678118654755</v>
      </c>
      <c r="R76" s="14" t="s">
        <v>41</v>
      </c>
      <c r="AD76" s="5">
        <f>AC75/1000</f>
        <v>70.710678118654755</v>
      </c>
      <c r="AI76">
        <f>AJ69</f>
        <v>0</v>
      </c>
      <c r="AJ76">
        <f>AK69</f>
        <v>0</v>
      </c>
      <c r="AK76">
        <f>AN70</f>
        <v>9.9999999999999998E-17</v>
      </c>
      <c r="AL76">
        <f>EXP(AJ76)</f>
        <v>1</v>
      </c>
      <c r="AM76">
        <f>2*AK76</f>
        <v>2E-16</v>
      </c>
      <c r="AN76">
        <f>SQRT(AM76)</f>
        <v>1.414213562373095E-8</v>
      </c>
      <c r="AO76">
        <f>1/AN76</f>
        <v>70710678.118654758</v>
      </c>
      <c r="AP76" s="5">
        <f>AO76/1000</f>
        <v>70710.67811865476</v>
      </c>
      <c r="AT76" s="5">
        <f>AP76</f>
        <v>70710.67811865476</v>
      </c>
      <c r="AU76" s="12" t="s">
        <v>40</v>
      </c>
    </row>
    <row r="77" spans="1:50" x14ac:dyDescent="0.25">
      <c r="AI77" s="14" t="s">
        <v>41</v>
      </c>
      <c r="AU77" s="5">
        <f>AT76/1000</f>
        <v>70.710678118654755</v>
      </c>
    </row>
    <row r="78" spans="1:50" ht="18.75" x14ac:dyDescent="0.35">
      <c r="B78" s="15" t="s">
        <v>42</v>
      </c>
      <c r="C78" s="16" t="s">
        <v>43</v>
      </c>
      <c r="D78" s="15" t="s">
        <v>44</v>
      </c>
      <c r="E78" s="15" t="s">
        <v>45</v>
      </c>
      <c r="S78" s="15" t="s">
        <v>42</v>
      </c>
      <c r="T78" s="16" t="s">
        <v>43</v>
      </c>
      <c r="U78" s="15" t="s">
        <v>44</v>
      </c>
      <c r="V78" s="15" t="s">
        <v>45</v>
      </c>
    </row>
    <row r="79" spans="1:50" ht="18.75" x14ac:dyDescent="0.35">
      <c r="B79" s="17">
        <f>D75</f>
        <v>1</v>
      </c>
      <c r="C79" s="17">
        <f>C75</f>
        <v>9.9999999999999998E-17</v>
      </c>
      <c r="D79" s="18">
        <f>L75</f>
        <v>70710.67811865476</v>
      </c>
      <c r="E79" s="19">
        <f>B70</f>
        <v>0.17399999999999999</v>
      </c>
      <c r="S79" s="17">
        <f>U75</f>
        <v>1</v>
      </c>
      <c r="T79" s="17">
        <f>T75</f>
        <v>9.9999999999999998E-17</v>
      </c>
      <c r="U79" s="18">
        <f>AC75</f>
        <v>70710.67811865476</v>
      </c>
      <c r="V79" s="19">
        <f>S70</f>
        <v>0.17399999999999999</v>
      </c>
      <c r="AJ79" s="15" t="s">
        <v>42</v>
      </c>
      <c r="AK79" s="16" t="s">
        <v>43</v>
      </c>
      <c r="AL79" s="15" t="s">
        <v>44</v>
      </c>
      <c r="AM79" s="15" t="s">
        <v>45</v>
      </c>
    </row>
    <row r="80" spans="1:50" x14ac:dyDescent="0.25">
      <c r="AJ80" s="17">
        <f>AL76</f>
        <v>1</v>
      </c>
      <c r="AK80" s="17">
        <f>AK76</f>
        <v>9.9999999999999998E-17</v>
      </c>
      <c r="AL80" s="18">
        <f>AT76</f>
        <v>70710.67811865476</v>
      </c>
      <c r="AM80" s="19">
        <f>AJ71</f>
        <v>0.17399999999999999</v>
      </c>
    </row>
    <row r="82" spans="1:50" x14ac:dyDescent="0.25">
      <c r="A82" s="20" t="s">
        <v>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20" t="s">
        <v>1</v>
      </c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50" x14ac:dyDescent="0.25">
      <c r="A83" s="20" t="s">
        <v>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R83" s="20" t="s">
        <v>2</v>
      </c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50" x14ac:dyDescent="0.25">
      <c r="A84" s="20" t="s">
        <v>3</v>
      </c>
      <c r="B84" s="20"/>
      <c r="C84" s="20"/>
      <c r="D84" s="3" t="s">
        <v>4</v>
      </c>
      <c r="M84" s="2" t="s">
        <v>5</v>
      </c>
      <c r="O84" s="2" t="s">
        <v>4</v>
      </c>
      <c r="R84" s="20" t="s">
        <v>3</v>
      </c>
      <c r="S84" s="20"/>
      <c r="T84" s="20"/>
      <c r="U84" s="3" t="s">
        <v>4</v>
      </c>
      <c r="AD84" s="2" t="s">
        <v>5</v>
      </c>
      <c r="AF84" s="2" t="s">
        <v>4</v>
      </c>
    </row>
    <row r="85" spans="1:50" x14ac:dyDescent="0.25">
      <c r="A85" s="6"/>
      <c r="B85" s="6" t="s">
        <v>6</v>
      </c>
      <c r="C85" s="6"/>
      <c r="D85" s="3"/>
      <c r="M85" s="2"/>
      <c r="O85" s="2"/>
      <c r="R85" s="6"/>
      <c r="S85" s="6" t="s">
        <v>7</v>
      </c>
      <c r="T85" s="6"/>
      <c r="U85" s="3"/>
      <c r="AD85" s="2"/>
      <c r="AF85" s="2"/>
      <c r="AI85" s="20" t="s">
        <v>1</v>
      </c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x14ac:dyDescent="0.25">
      <c r="A86" s="6"/>
      <c r="B86" s="6" t="s">
        <v>9</v>
      </c>
      <c r="C86" s="6"/>
      <c r="D86" s="3"/>
      <c r="M86" s="2"/>
      <c r="O86" s="2"/>
      <c r="R86" s="6"/>
      <c r="S86" s="6" t="s">
        <v>10</v>
      </c>
      <c r="T86" s="6"/>
      <c r="U86" s="3"/>
      <c r="AD86" s="2"/>
      <c r="AF86" s="2"/>
      <c r="AI86" s="20" t="s">
        <v>2</v>
      </c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ht="18.75" x14ac:dyDescent="0.35">
      <c r="A87" t="s">
        <v>12</v>
      </c>
      <c r="B87" t="s">
        <v>13</v>
      </c>
      <c r="C87" t="s">
        <v>14</v>
      </c>
      <c r="F87" s="2" t="s">
        <v>15</v>
      </c>
      <c r="G87" s="6" t="s">
        <v>16</v>
      </c>
      <c r="H87" s="6" t="s">
        <v>17</v>
      </c>
      <c r="I87" s="2" t="s">
        <v>18</v>
      </c>
      <c r="J87" s="2" t="s">
        <v>19</v>
      </c>
      <c r="K87" s="2" t="s">
        <v>20</v>
      </c>
      <c r="L87" s="7" t="s">
        <v>21</v>
      </c>
      <c r="M87" t="s">
        <v>14</v>
      </c>
      <c r="O87" t="s">
        <v>22</v>
      </c>
      <c r="R87" t="s">
        <v>12</v>
      </c>
      <c r="S87" t="s">
        <v>13</v>
      </c>
      <c r="T87" t="s">
        <v>14</v>
      </c>
      <c r="W87" s="2" t="s">
        <v>15</v>
      </c>
      <c r="X87" s="6" t="s">
        <v>16</v>
      </c>
      <c r="Y87" s="6" t="s">
        <v>17</v>
      </c>
      <c r="Z87" s="2" t="s">
        <v>18</v>
      </c>
      <c r="AA87" s="2" t="s">
        <v>19</v>
      </c>
      <c r="AB87" s="2" t="s">
        <v>20</v>
      </c>
      <c r="AC87" s="7" t="s">
        <v>21</v>
      </c>
      <c r="AD87" t="s">
        <v>14</v>
      </c>
      <c r="AF87" t="s">
        <v>22</v>
      </c>
      <c r="AI87" s="20" t="s">
        <v>3</v>
      </c>
      <c r="AJ87" s="20"/>
      <c r="AK87" s="20"/>
      <c r="AL87" s="3" t="s">
        <v>4</v>
      </c>
      <c r="AU87" s="2" t="s">
        <v>5</v>
      </c>
      <c r="AW87" s="2" t="s">
        <v>4</v>
      </c>
    </row>
    <row r="88" spans="1:50" x14ac:dyDescent="0.25">
      <c r="A88">
        <v>2.1</v>
      </c>
      <c r="B88" s="8">
        <f t="shared" ref="B88:B93" si="60">H5</f>
        <v>1.8966666666666665</v>
      </c>
      <c r="C88">
        <f t="shared" ref="C88:C93" si="61">((((A88-B88)/$B$34))*$B$35)</f>
        <v>5.2884902840059853E-6</v>
      </c>
      <c r="E88">
        <f t="shared" ref="E88:E93" si="62">(C88-$C$29)^2</f>
        <v>1.7137901649160658E-10</v>
      </c>
      <c r="F88">
        <f t="shared" ref="F88:F93" si="63">LN(E88)</f>
        <v>-22.48714354146232</v>
      </c>
      <c r="G88" s="21">
        <v>8.3140000000000001</v>
      </c>
      <c r="H88" s="21">
        <f>25+273.15</f>
        <v>298.14999999999998</v>
      </c>
      <c r="I88">
        <f t="shared" ref="I88:I93" si="64">(1+(1/B88))</f>
        <v>1.5272407732864677</v>
      </c>
      <c r="J88">
        <f t="shared" ref="J88:J93" si="65">LN(I88)</f>
        <v>0.42346269113906126</v>
      </c>
      <c r="K88">
        <f t="shared" ref="K88:K93" si="66">$G$18*$H$18*LN(J88)</f>
        <v>-2130.0241304296969</v>
      </c>
      <c r="L88">
        <f t="shared" ref="L88:L93" si="67">K88^2</f>
        <v>4537002.7962127868</v>
      </c>
      <c r="M88">
        <f>C88^(-$F$104*((L88)^2))</f>
        <v>1.0253253669075477</v>
      </c>
      <c r="O88">
        <f t="shared" ref="O88:O93" si="68">(C88-M88)^2</f>
        <v>1.0512812632055839</v>
      </c>
      <c r="R88">
        <v>2.1</v>
      </c>
      <c r="S88" s="8">
        <f t="shared" ref="S88:S93" si="69">I5</f>
        <v>1.8</v>
      </c>
      <c r="T88">
        <f t="shared" ref="T88:T93" si="70">((((R88-S88)/$B$34))*$B$35)</f>
        <v>7.8026905829596415E-6</v>
      </c>
      <c r="V88">
        <f t="shared" ref="V88:V93" si="71">(T88-$C$29)^2</f>
        <v>1.1187251793610254E-10</v>
      </c>
      <c r="W88">
        <f t="shared" ref="W88:W93" si="72">LN(V88)</f>
        <v>-22.913661125625655</v>
      </c>
      <c r="X88" s="21">
        <v>8.3140000000000001</v>
      </c>
      <c r="Y88" s="21">
        <f>25+273.15</f>
        <v>298.14999999999998</v>
      </c>
      <c r="Z88">
        <f t="shared" ref="Z88:Z93" si="73">(1+(1/S88))</f>
        <v>1.5555555555555556</v>
      </c>
      <c r="AA88">
        <f t="shared" ref="AA88:AA93" si="74">LN(Z88)</f>
        <v>0.44183275227903923</v>
      </c>
      <c r="AB88">
        <f t="shared" ref="AB88:AB93" si="75">$G$18*$H$18*LN(AA88)</f>
        <v>-2024.7585781178261</v>
      </c>
      <c r="AC88">
        <f t="shared" ref="AC88:AC93" si="76">AB88^2</f>
        <v>4099647.2996617211</v>
      </c>
      <c r="AD88">
        <f>T88^(-$W$104*((AC88)^2))</f>
        <v>1.0199635691936515</v>
      </c>
      <c r="AF88">
        <f t="shared" ref="AF88:AF93" si="77">(T88-AD88)^2</f>
        <v>1.0403097656228619</v>
      </c>
      <c r="AI88" s="6"/>
      <c r="AJ88" s="6" t="s">
        <v>8</v>
      </c>
      <c r="AK88" s="6"/>
      <c r="AL88" s="3"/>
      <c r="AU88" s="2"/>
      <c r="AW88" s="2"/>
    </row>
    <row r="89" spans="1:50" x14ac:dyDescent="0.25">
      <c r="A89">
        <v>2.1</v>
      </c>
      <c r="B89" s="8">
        <f t="shared" si="60"/>
        <v>0.90666666666666673</v>
      </c>
      <c r="C89">
        <f t="shared" si="61"/>
        <v>3.1037369207772795E-5</v>
      </c>
      <c r="E89">
        <f t="shared" si="62"/>
        <v>1.6021732009714879E-10</v>
      </c>
      <c r="F89">
        <f t="shared" si="63"/>
        <v>-22.554489971675494</v>
      </c>
      <c r="G89" s="21"/>
      <c r="H89" s="21"/>
      <c r="I89">
        <f t="shared" si="64"/>
        <v>2.1029411764705879</v>
      </c>
      <c r="J89">
        <f t="shared" si="65"/>
        <v>0.74333692508380045</v>
      </c>
      <c r="K89">
        <f t="shared" si="66"/>
        <v>-735.23229884264185</v>
      </c>
      <c r="L89">
        <f t="shared" si="67"/>
        <v>540566.5332614358</v>
      </c>
      <c r="M89">
        <f t="shared" ref="M89:M93" si="78">C89^(-$F$104*((L89)^2))</f>
        <v>1.0003033715579479</v>
      </c>
      <c r="O89">
        <f t="shared" si="68"/>
        <v>1.0005447425433904</v>
      </c>
      <c r="R89">
        <v>2.1</v>
      </c>
      <c r="S89" s="8">
        <f t="shared" si="69"/>
        <v>1.2766666666666666</v>
      </c>
      <c r="T89">
        <f t="shared" si="70"/>
        <v>2.1414050822122571E-5</v>
      </c>
      <c r="V89">
        <f t="shared" si="71"/>
        <v>9.2074599886942832E-12</v>
      </c>
      <c r="W89">
        <f t="shared" si="72"/>
        <v>-25.411007092113337</v>
      </c>
      <c r="X89" s="21"/>
      <c r="Y89" s="21"/>
      <c r="Z89">
        <f t="shared" si="73"/>
        <v>1.7832898172323759</v>
      </c>
      <c r="AA89">
        <f t="shared" si="74"/>
        <v>0.57845987039014402</v>
      </c>
      <c r="AB89">
        <f t="shared" si="75"/>
        <v>-1356.8711275330579</v>
      </c>
      <c r="AC89">
        <f t="shared" si="76"/>
        <v>1841099.2567328319</v>
      </c>
      <c r="AD89">
        <f t="shared" ref="AD89:AD93" si="79">T89^(-$W$104*((AC89)^2))</f>
        <v>1.0036510147317523</v>
      </c>
      <c r="AF89">
        <f t="shared" si="77"/>
        <v>1.0072723753629633</v>
      </c>
      <c r="AI89" s="6"/>
      <c r="AJ89" s="6" t="s">
        <v>11</v>
      </c>
      <c r="AK89" s="6"/>
      <c r="AL89" s="3"/>
      <c r="AU89" s="2"/>
      <c r="AW89" s="2"/>
    </row>
    <row r="90" spans="1:50" ht="18.75" x14ac:dyDescent="0.35">
      <c r="A90">
        <v>2.1</v>
      </c>
      <c r="B90" s="8">
        <f t="shared" si="60"/>
        <v>0.34999999999999992</v>
      </c>
      <c r="C90">
        <f t="shared" si="61"/>
        <v>4.5515695067264575E-5</v>
      </c>
      <c r="E90">
        <f t="shared" si="62"/>
        <v>7.3636379398562446E-10</v>
      </c>
      <c r="F90">
        <f t="shared" si="63"/>
        <v>-21.029296834011859</v>
      </c>
      <c r="G90" s="21"/>
      <c r="H90" s="21"/>
      <c r="I90">
        <f t="shared" si="64"/>
        <v>3.8571428571428577</v>
      </c>
      <c r="J90">
        <f t="shared" si="65"/>
        <v>1.3499267169490159</v>
      </c>
      <c r="K90">
        <f t="shared" si="66"/>
        <v>743.77043253610839</v>
      </c>
      <c r="L90">
        <f t="shared" si="67"/>
        <v>553194.45631494978</v>
      </c>
      <c r="M90">
        <f t="shared" si="78"/>
        <v>1.0003059929790177</v>
      </c>
      <c r="O90">
        <f t="shared" si="68"/>
        <v>1.0005210224163166</v>
      </c>
      <c r="R90">
        <v>2.1</v>
      </c>
      <c r="S90" s="8">
        <f t="shared" si="69"/>
        <v>0.93666666666666665</v>
      </c>
      <c r="T90">
        <f t="shared" si="70"/>
        <v>3.0257100149476831E-5</v>
      </c>
      <c r="V90">
        <f t="shared" si="71"/>
        <v>1.4107331961453302E-10</v>
      </c>
      <c r="W90">
        <f t="shared" si="72"/>
        <v>-22.681741363435915</v>
      </c>
      <c r="X90" s="21"/>
      <c r="Y90" s="21"/>
      <c r="Z90">
        <f t="shared" si="73"/>
        <v>2.0676156583629894</v>
      </c>
      <c r="AA90">
        <f t="shared" si="74"/>
        <v>0.72639608751816553</v>
      </c>
      <c r="AB90">
        <f t="shared" si="75"/>
        <v>-792.37891152937186</v>
      </c>
      <c r="AC90">
        <f t="shared" si="76"/>
        <v>627864.33943647216</v>
      </c>
      <c r="AD90">
        <f t="shared" si="79"/>
        <v>1.0004102941645934</v>
      </c>
      <c r="AF90">
        <f t="shared" si="77"/>
        <v>1.0007602185570583</v>
      </c>
      <c r="AI90" t="s">
        <v>12</v>
      </c>
      <c r="AJ90" t="s">
        <v>13</v>
      </c>
      <c r="AK90" t="s">
        <v>14</v>
      </c>
      <c r="AN90" s="2" t="s">
        <v>15</v>
      </c>
      <c r="AO90" s="6" t="s">
        <v>16</v>
      </c>
      <c r="AP90" s="6" t="s">
        <v>17</v>
      </c>
      <c r="AQ90" s="2" t="s">
        <v>18</v>
      </c>
      <c r="AR90" s="2" t="s">
        <v>19</v>
      </c>
      <c r="AS90" s="2" t="s">
        <v>20</v>
      </c>
      <c r="AT90" s="7" t="s">
        <v>21</v>
      </c>
      <c r="AU90" t="s">
        <v>14</v>
      </c>
      <c r="AW90" t="s">
        <v>22</v>
      </c>
    </row>
    <row r="91" spans="1:50" x14ac:dyDescent="0.25">
      <c r="A91">
        <v>2.1</v>
      </c>
      <c r="B91" s="8">
        <f t="shared" si="60"/>
        <v>0.19666666666666668</v>
      </c>
      <c r="C91">
        <f t="shared" si="61"/>
        <v>4.9503736920777279E-5</v>
      </c>
      <c r="E91">
        <f t="shared" si="62"/>
        <v>9.6870747004318974E-10</v>
      </c>
      <c r="F91">
        <f t="shared" si="63"/>
        <v>-20.755058438115608</v>
      </c>
      <c r="G91" s="21"/>
      <c r="H91" s="21"/>
      <c r="I91">
        <f t="shared" si="64"/>
        <v>6.0847457627118642</v>
      </c>
      <c r="J91">
        <f t="shared" si="65"/>
        <v>1.8057849445825593</v>
      </c>
      <c r="K91">
        <f t="shared" si="66"/>
        <v>1464.9706101764825</v>
      </c>
      <c r="L91">
        <f t="shared" si="67"/>
        <v>2146138.8886808557</v>
      </c>
      <c r="M91">
        <f t="shared" si="78"/>
        <v>1.0045764939777333</v>
      </c>
      <c r="O91">
        <f t="shared" si="68"/>
        <v>1.0090744741222655</v>
      </c>
      <c r="R91">
        <v>2.1</v>
      </c>
      <c r="S91" s="8">
        <f t="shared" si="69"/>
        <v>0.71333333333333326</v>
      </c>
      <c r="T91">
        <f t="shared" si="70"/>
        <v>3.6065769805680119E-5</v>
      </c>
      <c r="V91">
        <f t="shared" si="71"/>
        <v>3.1279808562408254E-10</v>
      </c>
      <c r="W91">
        <f t="shared" si="72"/>
        <v>-21.885463227403733</v>
      </c>
      <c r="X91" s="21"/>
      <c r="Y91" s="21"/>
      <c r="Z91">
        <f t="shared" si="73"/>
        <v>2.4018691588785046</v>
      </c>
      <c r="AA91">
        <f t="shared" si="74"/>
        <v>0.87624725043331364</v>
      </c>
      <c r="AB91">
        <f t="shared" si="75"/>
        <v>-327.46930159247609</v>
      </c>
      <c r="AC91">
        <f t="shared" si="76"/>
        <v>107236.14348546405</v>
      </c>
      <c r="AD91">
        <f t="shared" si="79"/>
        <v>1.0000117643415423</v>
      </c>
      <c r="AF91">
        <f t="shared" si="77"/>
        <v>0.99995139773403263</v>
      </c>
      <c r="AI91">
        <v>2.1</v>
      </c>
      <c r="AJ91" s="8">
        <f t="shared" ref="AJ91:AJ96" si="80">J5</f>
        <v>1.8466666666666667</v>
      </c>
      <c r="AK91">
        <f t="shared" ref="AK91:AK96" si="81">((((AI91-AJ91)/$B$34))*$B$35)</f>
        <v>6.5889387144992549E-6</v>
      </c>
      <c r="AM91">
        <f t="shared" ref="AM91:AM96" si="82">(AK91-$C$29)^2</f>
        <v>1.3902137138848106E-10</v>
      </c>
      <c r="AN91">
        <f t="shared" ref="AN91:AN96" si="83">LN(AM91)</f>
        <v>-22.696393443620064</v>
      </c>
      <c r="AO91" s="21">
        <v>8.3140000000000001</v>
      </c>
      <c r="AP91" s="21">
        <f>25+273.15</f>
        <v>298.14999999999998</v>
      </c>
      <c r="AQ91">
        <f t="shared" ref="AQ91:AQ96" si="84">(1+(1/AJ91))</f>
        <v>1.5415162454873648</v>
      </c>
      <c r="AR91">
        <f t="shared" ref="AR91:AR96" si="85">LN(AQ91)</f>
        <v>0.43276650704128616</v>
      </c>
      <c r="AS91">
        <f t="shared" ref="AS91:AS96" si="86">$G$18*$H$18*LN(AR91)</f>
        <v>-2076.1521430173375</v>
      </c>
      <c r="AT91">
        <f t="shared" ref="AT91:AT96" si="87">AS91^2</f>
        <v>4310407.7209554827</v>
      </c>
      <c r="AU91" t="e">
        <f>AK91^(-$AN$107*((AT91)^2))</f>
        <v>#DIV/0!</v>
      </c>
      <c r="AW91" t="e">
        <f t="shared" ref="AW91:AW96" si="88">(AK91-AU91)^2</f>
        <v>#DIV/0!</v>
      </c>
    </row>
    <row r="92" spans="1:50" x14ac:dyDescent="0.25">
      <c r="A92">
        <v>2.1</v>
      </c>
      <c r="B92" s="8">
        <f t="shared" si="60"/>
        <v>0.18333333333333335</v>
      </c>
      <c r="C92">
        <f t="shared" si="61"/>
        <v>4.9850523168908815E-5</v>
      </c>
      <c r="E92">
        <f t="shared" si="62"/>
        <v>9.9041452673490286E-10</v>
      </c>
      <c r="F92">
        <f t="shared" si="63"/>
        <v>-20.732897546562466</v>
      </c>
      <c r="G92" s="21"/>
      <c r="H92" s="21"/>
      <c r="I92">
        <f t="shared" si="64"/>
        <v>6.4545454545454541</v>
      </c>
      <c r="J92">
        <f t="shared" si="65"/>
        <v>1.8647846042429448</v>
      </c>
      <c r="K92">
        <f t="shared" si="66"/>
        <v>1544.6650981682244</v>
      </c>
      <c r="L92">
        <f t="shared" si="67"/>
        <v>2385990.2654990503</v>
      </c>
      <c r="M92">
        <f t="shared" si="78"/>
        <v>1.0056556430777452</v>
      </c>
      <c r="O92">
        <f t="shared" si="68"/>
        <v>1.0112430100193175</v>
      </c>
      <c r="R92">
        <v>2.1</v>
      </c>
      <c r="S92" s="8">
        <f t="shared" si="69"/>
        <v>0.57999999999999996</v>
      </c>
      <c r="T92">
        <f t="shared" si="70"/>
        <v>3.9533632286995516E-5</v>
      </c>
      <c r="V92">
        <f t="shared" si="71"/>
        <v>4.474900717444103E-10</v>
      </c>
      <c r="W92">
        <f t="shared" si="72"/>
        <v>-21.527366764505764</v>
      </c>
      <c r="X92" s="21"/>
      <c r="Y92" s="21"/>
      <c r="Z92">
        <f t="shared" si="73"/>
        <v>2.7241379310344831</v>
      </c>
      <c r="AA92">
        <f t="shared" si="74"/>
        <v>1.0021520224805476</v>
      </c>
      <c r="AB92">
        <f t="shared" si="75"/>
        <v>5.3287426957035278</v>
      </c>
      <c r="AC92">
        <f t="shared" si="76"/>
        <v>28.395498717013702</v>
      </c>
      <c r="AD92">
        <f t="shared" si="79"/>
        <v>1.0000000000008176</v>
      </c>
      <c r="AF92">
        <f t="shared" si="77"/>
        <v>0.99992093429996909</v>
      </c>
      <c r="AI92">
        <v>2.1</v>
      </c>
      <c r="AJ92" s="8">
        <f t="shared" si="80"/>
        <v>1.1399999999999999</v>
      </c>
      <c r="AK92">
        <f t="shared" si="81"/>
        <v>2.4968609865470857E-5</v>
      </c>
      <c r="AM92">
        <f t="shared" si="82"/>
        <v>4.3414113383427137E-11</v>
      </c>
      <c r="AN92">
        <f t="shared" si="83"/>
        <v>-23.860236534519501</v>
      </c>
      <c r="AO92" s="21"/>
      <c r="AP92" s="21"/>
      <c r="AQ92">
        <f t="shared" si="84"/>
        <v>1.8771929824561404</v>
      </c>
      <c r="AR92">
        <f t="shared" si="85"/>
        <v>0.62977756662735607</v>
      </c>
      <c r="AS92">
        <f t="shared" si="86"/>
        <v>-1146.1776704611934</v>
      </c>
      <c r="AT92">
        <f t="shared" si="87"/>
        <v>1313723.2522638482</v>
      </c>
      <c r="AU92" t="e">
        <f t="shared" ref="AU92:AU96" si="89">AK92^(-$AN$107*((AT92)^2))</f>
        <v>#DIV/0!</v>
      </c>
      <c r="AW92" t="e">
        <f t="shared" si="88"/>
        <v>#DIV/0!</v>
      </c>
    </row>
    <row r="93" spans="1:50" x14ac:dyDescent="0.25">
      <c r="A93">
        <v>2.1</v>
      </c>
      <c r="B93" s="8">
        <f t="shared" si="60"/>
        <v>0.1466666666666667</v>
      </c>
      <c r="C93">
        <f t="shared" si="61"/>
        <v>5.080418535127055E-5</v>
      </c>
      <c r="E93">
        <f t="shared" si="62"/>
        <v>1.0513491211253882E-9</v>
      </c>
      <c r="F93">
        <f t="shared" si="63"/>
        <v>-20.673191620263104</v>
      </c>
      <c r="G93" s="21"/>
      <c r="H93" s="21"/>
      <c r="I93">
        <f t="shared" si="64"/>
        <v>7.8181818181818166</v>
      </c>
      <c r="J93">
        <f t="shared" si="65"/>
        <v>2.0564520234551371</v>
      </c>
      <c r="K93">
        <f t="shared" si="66"/>
        <v>1787.1843965464502</v>
      </c>
      <c r="L93">
        <f t="shared" si="67"/>
        <v>3194028.0672590993</v>
      </c>
      <c r="M93">
        <f t="shared" si="78"/>
        <v>1.0101381233878342</v>
      </c>
      <c r="O93">
        <f t="shared" si="68"/>
        <v>1.0202763924136584</v>
      </c>
      <c r="R93">
        <v>2.1</v>
      </c>
      <c r="S93" s="8">
        <f t="shared" si="69"/>
        <v>0.54333333333333333</v>
      </c>
      <c r="T93">
        <f t="shared" si="70"/>
        <v>4.0487294469357244E-5</v>
      </c>
      <c r="V93">
        <f t="shared" si="71"/>
        <v>4.8874700878762879E-10</v>
      </c>
      <c r="W93">
        <f t="shared" si="72"/>
        <v>-21.439176124775315</v>
      </c>
      <c r="X93" s="21"/>
      <c r="Y93" s="21"/>
      <c r="Z93">
        <f t="shared" si="73"/>
        <v>2.8404907975460123</v>
      </c>
      <c r="AA93">
        <f t="shared" si="74"/>
        <v>1.0439768532794718</v>
      </c>
      <c r="AB93">
        <f t="shared" si="75"/>
        <v>106.68172593665702</v>
      </c>
      <c r="AC93">
        <f t="shared" si="76"/>
        <v>11380.990648823998</v>
      </c>
      <c r="AD93">
        <f t="shared" si="79"/>
        <v>1.0000001310103297</v>
      </c>
      <c r="AF93">
        <f t="shared" si="77"/>
        <v>0.99991928906035032</v>
      </c>
      <c r="AI93">
        <v>2.1</v>
      </c>
      <c r="AJ93" s="8">
        <f t="shared" si="80"/>
        <v>1.01</v>
      </c>
      <c r="AK93">
        <f t="shared" si="81"/>
        <v>2.8349775784753362E-5</v>
      </c>
      <c r="AM93">
        <f t="shared" si="82"/>
        <v>9.9402986408556581E-11</v>
      </c>
      <c r="AN93">
        <f t="shared" si="83"/>
        <v>-23.031838958365668</v>
      </c>
      <c r="AO93" s="21"/>
      <c r="AP93" s="21"/>
      <c r="AQ93">
        <f t="shared" si="84"/>
        <v>1.9900990099009901</v>
      </c>
      <c r="AR93">
        <f t="shared" si="85"/>
        <v>0.68818439121781627</v>
      </c>
      <c r="AS93">
        <f t="shared" si="86"/>
        <v>-926.33089631706957</v>
      </c>
      <c r="AT93">
        <f t="shared" si="87"/>
        <v>858088.92947158555</v>
      </c>
      <c r="AU93" t="e">
        <f t="shared" si="89"/>
        <v>#DIV/0!</v>
      </c>
      <c r="AW93" t="e">
        <f t="shared" si="88"/>
        <v>#DIV/0!</v>
      </c>
    </row>
    <row r="94" spans="1:50" x14ac:dyDescent="0.25">
      <c r="B94" s="9"/>
      <c r="S94" s="9"/>
      <c r="AI94">
        <v>2.1</v>
      </c>
      <c r="AJ94" s="8">
        <f t="shared" si="80"/>
        <v>0.65666666666666673</v>
      </c>
      <c r="AK94">
        <f t="shared" si="81"/>
        <v>3.7539611360239161E-5</v>
      </c>
      <c r="AM94">
        <f t="shared" si="82"/>
        <v>3.6710330882270792E-10</v>
      </c>
      <c r="AN94">
        <f t="shared" si="83"/>
        <v>-21.72537781205666</v>
      </c>
      <c r="AO94" s="21"/>
      <c r="AP94" s="21"/>
      <c r="AQ94">
        <f t="shared" si="84"/>
        <v>2.5228426395939083</v>
      </c>
      <c r="AR94">
        <f t="shared" si="85"/>
        <v>0.92538629735864009</v>
      </c>
      <c r="AS94">
        <f t="shared" si="86"/>
        <v>-192.21757278624065</v>
      </c>
      <c r="AT94">
        <f t="shared" si="87"/>
        <v>36947.595287833719</v>
      </c>
      <c r="AU94" t="e">
        <f t="shared" si="89"/>
        <v>#DIV/0!</v>
      </c>
      <c r="AW94" t="e">
        <f t="shared" si="88"/>
        <v>#DIV/0!</v>
      </c>
    </row>
    <row r="95" spans="1:50" x14ac:dyDescent="0.25">
      <c r="B95" s="9"/>
      <c r="S95" s="9"/>
      <c r="AI95">
        <v>2.1</v>
      </c>
      <c r="AJ95" s="8">
        <f t="shared" si="80"/>
        <v>0.58333333333333337</v>
      </c>
      <c r="AK95">
        <f t="shared" si="81"/>
        <v>3.9446935724962631E-5</v>
      </c>
      <c r="AM95">
        <f t="shared" si="82"/>
        <v>4.4382963663053753E-10</v>
      </c>
      <c r="AN95">
        <f t="shared" si="83"/>
        <v>-21.535580328411069</v>
      </c>
      <c r="AO95" s="21"/>
      <c r="AP95" s="21"/>
      <c r="AQ95">
        <f t="shared" si="84"/>
        <v>2.7142857142857144</v>
      </c>
      <c r="AR95">
        <f t="shared" si="85"/>
        <v>0.99852883011112725</v>
      </c>
      <c r="AS95">
        <f t="shared" si="86"/>
        <v>-3.6494491584446997</v>
      </c>
      <c r="AT95">
        <f t="shared" si="87"/>
        <v>13.318479160072727</v>
      </c>
      <c r="AU95">
        <f t="shared" si="89"/>
        <v>1.0030625561578266</v>
      </c>
      <c r="AW95">
        <f t="shared" si="88"/>
        <v>1.006055357633572</v>
      </c>
    </row>
    <row r="96" spans="1:50" x14ac:dyDescent="0.25">
      <c r="B96" s="9"/>
      <c r="S96" s="9"/>
      <c r="AI96">
        <v>2.1</v>
      </c>
      <c r="AJ96" s="8">
        <f t="shared" si="80"/>
        <v>0.60666666666666658</v>
      </c>
      <c r="AK96">
        <f t="shared" si="81"/>
        <v>3.8840059790732445E-5</v>
      </c>
      <c r="AM96">
        <f t="shared" si="82"/>
        <v>4.186275032900547E-10</v>
      </c>
      <c r="AN96">
        <f t="shared" si="83"/>
        <v>-21.594039605040944</v>
      </c>
      <c r="AO96" s="21"/>
      <c r="AP96" s="21"/>
      <c r="AQ96">
        <f t="shared" si="84"/>
        <v>2.6483516483516487</v>
      </c>
      <c r="AR96">
        <f t="shared" si="85"/>
        <v>0.97393742697380514</v>
      </c>
      <c r="AS96">
        <f t="shared" si="86"/>
        <v>-65.461202008668323</v>
      </c>
      <c r="AT96">
        <f t="shared" si="87"/>
        <v>4285.1689684196817</v>
      </c>
      <c r="AU96">
        <f t="shared" si="89"/>
        <v>4.8689968342262414E+137</v>
      </c>
      <c r="AW96">
        <f t="shared" si="88"/>
        <v>2.3707130171705162E+275</v>
      </c>
    </row>
    <row r="97" spans="1:50" x14ac:dyDescent="0.25">
      <c r="B97" s="9"/>
      <c r="S97" s="9"/>
      <c r="AJ97" s="9"/>
    </row>
    <row r="98" spans="1:50" x14ac:dyDescent="0.25">
      <c r="B98" s="5"/>
      <c r="S98" s="5"/>
      <c r="AJ98" s="9"/>
    </row>
    <row r="99" spans="1:50" x14ac:dyDescent="0.25">
      <c r="B99" s="10" t="s">
        <v>47</v>
      </c>
      <c r="C99" s="1">
        <f>AVERAGE(C88:C97)</f>
        <v>3.8666666666666667E-5</v>
      </c>
      <c r="D99" s="10" t="s">
        <v>47</v>
      </c>
      <c r="E99" s="1">
        <f>AVERAGE(E88:E97)</f>
        <v>6.7973854141297677E-10</v>
      </c>
      <c r="L99" s="10" t="s">
        <v>47</v>
      </c>
      <c r="M99" s="1">
        <f>AVERAGE(M88:M97)</f>
        <v>1.0077174986479711</v>
      </c>
      <c r="O99" s="10" t="s">
        <v>24</v>
      </c>
      <c r="P99" s="10" t="s">
        <v>25</v>
      </c>
      <c r="S99" s="10" t="s">
        <v>47</v>
      </c>
      <c r="T99" s="1">
        <f>AVERAGE(T88:T97)</f>
        <v>2.9260089686098654E-5</v>
      </c>
      <c r="U99" s="10" t="s">
        <v>47</v>
      </c>
      <c r="V99" s="1">
        <f>AVERAGE(V88:V97)</f>
        <v>2.5186474394924192E-10</v>
      </c>
      <c r="AC99" s="10" t="s">
        <v>23</v>
      </c>
      <c r="AD99" s="1">
        <f>SUM(AD89:AD93)</f>
        <v>5.0040732042490355</v>
      </c>
      <c r="AF99" s="10" t="s">
        <v>24</v>
      </c>
      <c r="AG99" s="10" t="s">
        <v>25</v>
      </c>
      <c r="AJ99" s="9"/>
    </row>
    <row r="100" spans="1:50" x14ac:dyDescent="0.25">
      <c r="C100" t="s">
        <v>26</v>
      </c>
      <c r="E100" t="s">
        <v>27</v>
      </c>
      <c r="M100" t="s">
        <v>28</v>
      </c>
      <c r="O100">
        <f>SUM(O89:O93)</f>
        <v>5.0416596415149488</v>
      </c>
      <c r="P100">
        <f>(M99-E99)^2</f>
        <v>1.0154945557113548</v>
      </c>
      <c r="T100" t="s">
        <v>26</v>
      </c>
      <c r="V100" t="s">
        <v>27</v>
      </c>
      <c r="AD100" t="s">
        <v>28</v>
      </c>
      <c r="AF100">
        <f>SUM(AF89:AF93)</f>
        <v>5.0078242150143737</v>
      </c>
      <c r="AG100">
        <f>(AD99-V99)^2</f>
        <v>25.040748630962515</v>
      </c>
      <c r="AJ100" s="9"/>
    </row>
    <row r="101" spans="1:50" x14ac:dyDescent="0.25">
      <c r="AJ101" s="5"/>
    </row>
    <row r="102" spans="1:50" x14ac:dyDescent="0.25">
      <c r="AJ102" s="10" t="s">
        <v>47</v>
      </c>
      <c r="AK102" s="1">
        <f>AVERAGE(AK91:AK100)</f>
        <v>2.9288988540109618E-5</v>
      </c>
      <c r="AL102" s="10" t="s">
        <v>47</v>
      </c>
      <c r="AM102" s="1">
        <f>AVERAGE(AM91:AM100)</f>
        <v>2.5189981998729415E-10</v>
      </c>
      <c r="AT102" s="10" t="s">
        <v>47</v>
      </c>
      <c r="AU102" s="1" t="e">
        <f>AVERAGE(AU91:AU100)</f>
        <v>#DIV/0!</v>
      </c>
      <c r="AW102" s="10" t="s">
        <v>24</v>
      </c>
      <c r="AX102" s="10" t="s">
        <v>25</v>
      </c>
    </row>
    <row r="103" spans="1:50" x14ac:dyDescent="0.25">
      <c r="AK103" t="s">
        <v>26</v>
      </c>
      <c r="AM103" t="s">
        <v>27</v>
      </c>
      <c r="AU103" t="s">
        <v>28</v>
      </c>
      <c r="AW103" t="e">
        <f>SUM(AW92:AW96)</f>
        <v>#DIV/0!</v>
      </c>
      <c r="AX103" t="e">
        <f>(AU102-AM102)^2</f>
        <v>#DIV/0!</v>
      </c>
    </row>
    <row r="104" spans="1:50" x14ac:dyDescent="0.25">
      <c r="A104" t="s">
        <v>29</v>
      </c>
      <c r="B104">
        <v>6690</v>
      </c>
      <c r="E104" t="s">
        <v>30</v>
      </c>
      <c r="F104">
        <v>9.9999999999999998E-17</v>
      </c>
      <c r="R104" t="s">
        <v>29</v>
      </c>
      <c r="S104">
        <v>6690</v>
      </c>
      <c r="V104" t="s">
        <v>30</v>
      </c>
      <c r="W104">
        <v>9.9999999999999998E-17</v>
      </c>
    </row>
    <row r="105" spans="1:50" x14ac:dyDescent="0.25">
      <c r="A105" t="s">
        <v>31</v>
      </c>
      <c r="B105">
        <v>0.17399999999999999</v>
      </c>
      <c r="R105" t="s">
        <v>31</v>
      </c>
      <c r="S105">
        <v>0.17399999999999999</v>
      </c>
    </row>
    <row r="106" spans="1:50" x14ac:dyDescent="0.25">
      <c r="E106" t="s">
        <v>32</v>
      </c>
      <c r="F106" s="11">
        <f>1-(P100/O100)</f>
        <v>0.79857931159228102</v>
      </c>
      <c r="G106" s="11"/>
      <c r="H106" s="11"/>
      <c r="I106" s="11"/>
      <c r="J106" s="11"/>
      <c r="K106" s="11"/>
      <c r="V106" t="s">
        <v>32</v>
      </c>
      <c r="W106" s="11">
        <f>1-(AG100/AF100)</f>
        <v>-4.0003250026000847</v>
      </c>
      <c r="X106" s="11"/>
      <c r="Y106" s="11"/>
      <c r="Z106" s="11"/>
      <c r="AA106" s="11"/>
      <c r="AB106" s="11"/>
    </row>
    <row r="107" spans="1:50" x14ac:dyDescent="0.25">
      <c r="AI107" t="s">
        <v>29</v>
      </c>
      <c r="AJ107">
        <v>6690</v>
      </c>
      <c r="AM107" t="s">
        <v>30</v>
      </c>
      <c r="AN107">
        <v>1.7E-6</v>
      </c>
    </row>
    <row r="108" spans="1:50" x14ac:dyDescent="0.25">
      <c r="L108" s="11"/>
      <c r="M108" s="12"/>
      <c r="AC108" s="11"/>
      <c r="AD108" s="12"/>
      <c r="AI108" t="s">
        <v>31</v>
      </c>
      <c r="AJ108">
        <v>0.17399999999999999</v>
      </c>
    </row>
    <row r="109" spans="1:50" ht="18.75" x14ac:dyDescent="0.35">
      <c r="A109" s="12" t="s">
        <v>33</v>
      </c>
      <c r="B109" s="12" t="s">
        <v>34</v>
      </c>
      <c r="C109" s="12" t="s">
        <v>35</v>
      </c>
      <c r="D109" s="12" t="s">
        <v>36</v>
      </c>
      <c r="E109" s="12" t="s">
        <v>37</v>
      </c>
      <c r="F109" s="13" t="s">
        <v>38</v>
      </c>
      <c r="G109" s="12" t="s">
        <v>39</v>
      </c>
      <c r="H109" s="12" t="s">
        <v>40</v>
      </c>
      <c r="I109" s="13"/>
      <c r="J109" s="13"/>
      <c r="K109" s="13"/>
      <c r="L109" s="12" t="s">
        <v>39</v>
      </c>
      <c r="R109" s="12" t="s">
        <v>33</v>
      </c>
      <c r="S109" s="12" t="s">
        <v>34</v>
      </c>
      <c r="T109" s="12" t="s">
        <v>35</v>
      </c>
      <c r="U109" s="12" t="s">
        <v>36</v>
      </c>
      <c r="V109" s="12" t="s">
        <v>37</v>
      </c>
      <c r="W109" s="13" t="s">
        <v>38</v>
      </c>
      <c r="X109" s="12" t="s">
        <v>39</v>
      </c>
      <c r="Y109" s="12" t="s">
        <v>40</v>
      </c>
      <c r="Z109" s="13"/>
      <c r="AA109" s="13"/>
      <c r="AB109" s="13"/>
      <c r="AC109" s="12" t="s">
        <v>39</v>
      </c>
      <c r="AM109" t="s">
        <v>32</v>
      </c>
      <c r="AN109" s="11" t="e">
        <f>1-(AX103/AW103)</f>
        <v>#DIV/0!</v>
      </c>
      <c r="AO109" s="11"/>
      <c r="AP109" s="11"/>
      <c r="AQ109" s="11"/>
      <c r="AR109" s="11"/>
      <c r="AS109" s="11"/>
    </row>
    <row r="110" spans="1:50" ht="17.25" x14ac:dyDescent="0.25">
      <c r="A110">
        <f>B103</f>
        <v>0</v>
      </c>
      <c r="B110">
        <f>C103</f>
        <v>0</v>
      </c>
      <c r="C110">
        <f>F104</f>
        <v>9.9999999999999998E-17</v>
      </c>
      <c r="D110">
        <f>EXP(B110)</f>
        <v>1</v>
      </c>
      <c r="E110">
        <f>2*C110</f>
        <v>2E-16</v>
      </c>
      <c r="F110">
        <f>SQRT(E110)</f>
        <v>1.414213562373095E-8</v>
      </c>
      <c r="G110">
        <f>1/F110</f>
        <v>70710678.118654758</v>
      </c>
      <c r="H110" s="5">
        <f>G110/1000</f>
        <v>70710.67811865476</v>
      </c>
      <c r="L110" s="5">
        <f>H110</f>
        <v>70710.67811865476</v>
      </c>
      <c r="M110" s="12" t="s">
        <v>40</v>
      </c>
      <c r="R110">
        <f>S103</f>
        <v>0</v>
      </c>
      <c r="S110">
        <f>T103</f>
        <v>0</v>
      </c>
      <c r="T110">
        <f>W104</f>
        <v>9.9999999999999998E-17</v>
      </c>
      <c r="U110">
        <f>EXP(S110)</f>
        <v>1</v>
      </c>
      <c r="V110">
        <f>2*T110</f>
        <v>2E-16</v>
      </c>
      <c r="W110">
        <f>SQRT(V110)</f>
        <v>1.414213562373095E-8</v>
      </c>
      <c r="X110">
        <f>1/W110</f>
        <v>70710678.118654758</v>
      </c>
      <c r="Y110" s="5">
        <f>X110/1000</f>
        <v>70710.67811865476</v>
      </c>
      <c r="AC110" s="5">
        <f>Y110</f>
        <v>70710.67811865476</v>
      </c>
      <c r="AD110" s="12" t="s">
        <v>40</v>
      </c>
    </row>
    <row r="111" spans="1:50" x14ac:dyDescent="0.25">
      <c r="A111" s="14" t="s">
        <v>41</v>
      </c>
      <c r="M111" s="5">
        <f>L110/1000</f>
        <v>70.710678118654755</v>
      </c>
      <c r="R111" s="14" t="s">
        <v>41</v>
      </c>
      <c r="AD111" s="5">
        <f>AC110/1000</f>
        <v>70.710678118654755</v>
      </c>
      <c r="AT111" s="11"/>
      <c r="AU111" s="12"/>
    </row>
    <row r="112" spans="1:50" ht="18.75" x14ac:dyDescent="0.35">
      <c r="AI112" s="12" t="s">
        <v>33</v>
      </c>
      <c r="AJ112" s="12" t="s">
        <v>34</v>
      </c>
      <c r="AK112" s="12" t="s">
        <v>35</v>
      </c>
      <c r="AL112" s="12" t="s">
        <v>36</v>
      </c>
      <c r="AM112" s="12" t="s">
        <v>37</v>
      </c>
      <c r="AN112" s="13" t="s">
        <v>38</v>
      </c>
      <c r="AO112" s="12" t="s">
        <v>39</v>
      </c>
      <c r="AP112" s="12" t="s">
        <v>40</v>
      </c>
      <c r="AQ112" s="13"/>
      <c r="AR112" s="13"/>
      <c r="AS112" s="13"/>
      <c r="AT112" s="12" t="s">
        <v>39</v>
      </c>
    </row>
    <row r="113" spans="2:47" ht="18.75" x14ac:dyDescent="0.35">
      <c r="B113" s="15" t="s">
        <v>42</v>
      </c>
      <c r="C113" s="16" t="s">
        <v>43</v>
      </c>
      <c r="D113" s="15" t="s">
        <v>44</v>
      </c>
      <c r="E113" s="15" t="s">
        <v>45</v>
      </c>
      <c r="S113" s="15" t="s">
        <v>42</v>
      </c>
      <c r="T113" s="16" t="s">
        <v>43</v>
      </c>
      <c r="U113" s="15" t="s">
        <v>44</v>
      </c>
      <c r="V113" s="15" t="s">
        <v>45</v>
      </c>
      <c r="AI113">
        <f>AJ106</f>
        <v>0</v>
      </c>
      <c r="AJ113">
        <f>AK106</f>
        <v>0</v>
      </c>
      <c r="AK113">
        <f>AN107</f>
        <v>1.7E-6</v>
      </c>
      <c r="AL113">
        <f>EXP(AJ113)</f>
        <v>1</v>
      </c>
      <c r="AM113">
        <f>2*AK113</f>
        <v>3.4000000000000001E-6</v>
      </c>
      <c r="AN113">
        <f>SQRT(AM113)</f>
        <v>1.8439088914585775E-3</v>
      </c>
      <c r="AO113">
        <f>1/AN113</f>
        <v>542.32614454664042</v>
      </c>
      <c r="AP113" s="5">
        <f>AO113/1000</f>
        <v>0.54232614454664041</v>
      </c>
      <c r="AT113" s="5">
        <f>AP113</f>
        <v>0.54232614454664041</v>
      </c>
      <c r="AU113" s="12" t="s">
        <v>40</v>
      </c>
    </row>
    <row r="114" spans="2:47" x14ac:dyDescent="0.25">
      <c r="B114" s="17">
        <f>D110</f>
        <v>1</v>
      </c>
      <c r="C114" s="17">
        <f>C110</f>
        <v>9.9999999999999998E-17</v>
      </c>
      <c r="D114" s="18">
        <f>L110</f>
        <v>70710.67811865476</v>
      </c>
      <c r="E114" s="19">
        <f>B105</f>
        <v>0.17399999999999999</v>
      </c>
      <c r="S114" s="17">
        <f>U110</f>
        <v>1</v>
      </c>
      <c r="T114" s="17">
        <f>T110</f>
        <v>9.9999999999999998E-17</v>
      </c>
      <c r="U114" s="18">
        <f>AC110</f>
        <v>70710.67811865476</v>
      </c>
      <c r="V114" s="19">
        <f>S105</f>
        <v>0.17399999999999999</v>
      </c>
      <c r="AI114" s="14" t="s">
        <v>41</v>
      </c>
      <c r="AU114" s="5">
        <f>AT113/1000</f>
        <v>5.4232614454664037E-4</v>
      </c>
    </row>
    <row r="116" spans="2:47" ht="18.75" x14ac:dyDescent="0.35">
      <c r="AJ116" s="15" t="s">
        <v>42</v>
      </c>
      <c r="AK116" s="16" t="s">
        <v>43</v>
      </c>
      <c r="AL116" s="15" t="s">
        <v>44</v>
      </c>
      <c r="AM116" s="15" t="s">
        <v>45</v>
      </c>
    </row>
    <row r="117" spans="2:47" x14ac:dyDescent="0.25">
      <c r="AJ117" s="17">
        <f>AL113</f>
        <v>1</v>
      </c>
      <c r="AK117" s="17">
        <f>AK113</f>
        <v>1.7E-6</v>
      </c>
      <c r="AL117" s="18">
        <f>AT113</f>
        <v>0.54232614454664041</v>
      </c>
      <c r="AM117" s="19">
        <f>AJ108</f>
        <v>0.17399999999999999</v>
      </c>
    </row>
  </sheetData>
  <mergeCells count="50">
    <mergeCell ref="A14:C14"/>
    <mergeCell ref="R14:T14"/>
    <mergeCell ref="AI14:AK14"/>
    <mergeCell ref="A1:O1"/>
    <mergeCell ref="B2:D2"/>
    <mergeCell ref="E2:G2"/>
    <mergeCell ref="H2:J2"/>
    <mergeCell ref="M2:O2"/>
    <mergeCell ref="A12:P12"/>
    <mergeCell ref="R12:AG12"/>
    <mergeCell ref="AI12:AX12"/>
    <mergeCell ref="A13:P13"/>
    <mergeCell ref="R13:AG13"/>
    <mergeCell ref="AI13:AX13"/>
    <mergeCell ref="A49:C49"/>
    <mergeCell ref="R49:T49"/>
    <mergeCell ref="AI49:AX49"/>
    <mergeCell ref="G18:G23"/>
    <mergeCell ref="H18:H23"/>
    <mergeCell ref="X18:X23"/>
    <mergeCell ref="Y18:Y23"/>
    <mergeCell ref="AO18:AO23"/>
    <mergeCell ref="AP18:AP23"/>
    <mergeCell ref="A47:P47"/>
    <mergeCell ref="R47:AG47"/>
    <mergeCell ref="A48:P48"/>
    <mergeCell ref="R48:AG48"/>
    <mergeCell ref="AI48:AX48"/>
    <mergeCell ref="A84:C84"/>
    <mergeCell ref="R84:T84"/>
    <mergeCell ref="AI50:AK50"/>
    <mergeCell ref="G53:G58"/>
    <mergeCell ref="H53:H58"/>
    <mergeCell ref="X53:X58"/>
    <mergeCell ref="Y53:Y58"/>
    <mergeCell ref="AP54:AP59"/>
    <mergeCell ref="A82:P82"/>
    <mergeCell ref="R82:AG82"/>
    <mergeCell ref="A83:P83"/>
    <mergeCell ref="R83:AG83"/>
    <mergeCell ref="AO54:AO59"/>
    <mergeCell ref="AI85:AX85"/>
    <mergeCell ref="AI86:AX86"/>
    <mergeCell ref="AI87:AK87"/>
    <mergeCell ref="G88:G93"/>
    <mergeCell ref="H88:H93"/>
    <mergeCell ref="X88:X93"/>
    <mergeCell ref="Y88:Y93"/>
    <mergeCell ref="AO91:AO96"/>
    <mergeCell ref="AP91:AP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7"/>
  <sheetViews>
    <sheetView tabSelected="1" workbookViewId="0">
      <selection activeCell="AB26" sqref="AB26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  <col min="19" max="19" width="12.5703125" bestFit="1" customWidth="1"/>
    <col min="36" max="36" width="12.28515625" bestFit="1" customWidth="1"/>
    <col min="39" max="39" width="12" bestFit="1" customWidth="1"/>
    <col min="41" max="41" width="12.7109375" bestFit="1" customWidth="1"/>
    <col min="257" max="257" width="10.7109375" bestFit="1" customWidth="1"/>
    <col min="258" max="258" width="13.140625" bestFit="1" customWidth="1"/>
    <col min="259" max="259" width="12.5703125" bestFit="1" customWidth="1"/>
    <col min="260" max="260" width="12.28515625" bestFit="1" customWidth="1"/>
    <col min="261" max="261" width="13.140625" bestFit="1" customWidth="1"/>
    <col min="262" max="262" width="12.5703125" bestFit="1" customWidth="1"/>
    <col min="263" max="263" width="12.28515625" bestFit="1" customWidth="1"/>
    <col min="264" max="264" width="13.140625" bestFit="1" customWidth="1"/>
    <col min="265" max="265" width="12.5703125" bestFit="1" customWidth="1"/>
    <col min="266" max="266" width="12.28515625" bestFit="1" customWidth="1"/>
    <col min="292" max="292" width="12.28515625" bestFit="1" customWidth="1"/>
    <col min="295" max="295" width="12" bestFit="1" customWidth="1"/>
    <col min="297" max="297" width="12.7109375" bestFit="1" customWidth="1"/>
    <col min="513" max="513" width="10.7109375" bestFit="1" customWidth="1"/>
    <col min="514" max="514" width="13.140625" bestFit="1" customWidth="1"/>
    <col min="515" max="515" width="12.5703125" bestFit="1" customWidth="1"/>
    <col min="516" max="516" width="12.28515625" bestFit="1" customWidth="1"/>
    <col min="517" max="517" width="13.140625" bestFit="1" customWidth="1"/>
    <col min="518" max="518" width="12.5703125" bestFit="1" customWidth="1"/>
    <col min="519" max="519" width="12.28515625" bestFit="1" customWidth="1"/>
    <col min="520" max="520" width="13.140625" bestFit="1" customWidth="1"/>
    <col min="521" max="521" width="12.5703125" bestFit="1" customWidth="1"/>
    <col min="522" max="522" width="12.28515625" bestFit="1" customWidth="1"/>
    <col min="548" max="548" width="12.28515625" bestFit="1" customWidth="1"/>
    <col min="551" max="551" width="12" bestFit="1" customWidth="1"/>
    <col min="553" max="553" width="12.7109375" bestFit="1" customWidth="1"/>
    <col min="769" max="769" width="10.7109375" bestFit="1" customWidth="1"/>
    <col min="770" max="770" width="13.140625" bestFit="1" customWidth="1"/>
    <col min="771" max="771" width="12.5703125" bestFit="1" customWidth="1"/>
    <col min="772" max="772" width="12.28515625" bestFit="1" customWidth="1"/>
    <col min="773" max="773" width="13.140625" bestFit="1" customWidth="1"/>
    <col min="774" max="774" width="12.5703125" bestFit="1" customWidth="1"/>
    <col min="775" max="775" width="12.28515625" bestFit="1" customWidth="1"/>
    <col min="776" max="776" width="13.140625" bestFit="1" customWidth="1"/>
    <col min="777" max="777" width="12.5703125" bestFit="1" customWidth="1"/>
    <col min="778" max="778" width="12.28515625" bestFit="1" customWidth="1"/>
    <col min="804" max="804" width="12.28515625" bestFit="1" customWidth="1"/>
    <col min="807" max="807" width="12" bestFit="1" customWidth="1"/>
    <col min="809" max="809" width="12.7109375" bestFit="1" customWidth="1"/>
    <col min="1025" max="1025" width="10.7109375" bestFit="1" customWidth="1"/>
    <col min="1026" max="1026" width="13.140625" bestFit="1" customWidth="1"/>
    <col min="1027" max="1027" width="12.5703125" bestFit="1" customWidth="1"/>
    <col min="1028" max="1028" width="12.28515625" bestFit="1" customWidth="1"/>
    <col min="1029" max="1029" width="13.140625" bestFit="1" customWidth="1"/>
    <col min="1030" max="1030" width="12.5703125" bestFit="1" customWidth="1"/>
    <col min="1031" max="1031" width="12.28515625" bestFit="1" customWidth="1"/>
    <col min="1032" max="1032" width="13.140625" bestFit="1" customWidth="1"/>
    <col min="1033" max="1033" width="12.5703125" bestFit="1" customWidth="1"/>
    <col min="1034" max="1034" width="12.28515625" bestFit="1" customWidth="1"/>
    <col min="1060" max="1060" width="12.28515625" bestFit="1" customWidth="1"/>
    <col min="1063" max="1063" width="12" bestFit="1" customWidth="1"/>
    <col min="1065" max="1065" width="12.7109375" bestFit="1" customWidth="1"/>
    <col min="1281" max="1281" width="10.7109375" bestFit="1" customWidth="1"/>
    <col min="1282" max="1282" width="13.140625" bestFit="1" customWidth="1"/>
    <col min="1283" max="1283" width="12.5703125" bestFit="1" customWidth="1"/>
    <col min="1284" max="1284" width="12.28515625" bestFit="1" customWidth="1"/>
    <col min="1285" max="1285" width="13.140625" bestFit="1" customWidth="1"/>
    <col min="1286" max="1286" width="12.5703125" bestFit="1" customWidth="1"/>
    <col min="1287" max="1287" width="12.28515625" bestFit="1" customWidth="1"/>
    <col min="1288" max="1288" width="13.140625" bestFit="1" customWidth="1"/>
    <col min="1289" max="1289" width="12.5703125" bestFit="1" customWidth="1"/>
    <col min="1290" max="1290" width="12.28515625" bestFit="1" customWidth="1"/>
    <col min="1316" max="1316" width="12.28515625" bestFit="1" customWidth="1"/>
    <col min="1319" max="1319" width="12" bestFit="1" customWidth="1"/>
    <col min="1321" max="1321" width="12.7109375" bestFit="1" customWidth="1"/>
    <col min="1537" max="1537" width="10.7109375" bestFit="1" customWidth="1"/>
    <col min="1538" max="1538" width="13.140625" bestFit="1" customWidth="1"/>
    <col min="1539" max="1539" width="12.5703125" bestFit="1" customWidth="1"/>
    <col min="1540" max="1540" width="12.28515625" bestFit="1" customWidth="1"/>
    <col min="1541" max="1541" width="13.140625" bestFit="1" customWidth="1"/>
    <col min="1542" max="1542" width="12.5703125" bestFit="1" customWidth="1"/>
    <col min="1543" max="1543" width="12.28515625" bestFit="1" customWidth="1"/>
    <col min="1544" max="1544" width="13.140625" bestFit="1" customWidth="1"/>
    <col min="1545" max="1545" width="12.5703125" bestFit="1" customWidth="1"/>
    <col min="1546" max="1546" width="12.28515625" bestFit="1" customWidth="1"/>
    <col min="1572" max="1572" width="12.28515625" bestFit="1" customWidth="1"/>
    <col min="1575" max="1575" width="12" bestFit="1" customWidth="1"/>
    <col min="1577" max="1577" width="12.7109375" bestFit="1" customWidth="1"/>
    <col min="1793" max="1793" width="10.7109375" bestFit="1" customWidth="1"/>
    <col min="1794" max="1794" width="13.140625" bestFit="1" customWidth="1"/>
    <col min="1795" max="1795" width="12.5703125" bestFit="1" customWidth="1"/>
    <col min="1796" max="1796" width="12.28515625" bestFit="1" customWidth="1"/>
    <col min="1797" max="1797" width="13.140625" bestFit="1" customWidth="1"/>
    <col min="1798" max="1798" width="12.5703125" bestFit="1" customWidth="1"/>
    <col min="1799" max="1799" width="12.28515625" bestFit="1" customWidth="1"/>
    <col min="1800" max="1800" width="13.140625" bestFit="1" customWidth="1"/>
    <col min="1801" max="1801" width="12.5703125" bestFit="1" customWidth="1"/>
    <col min="1802" max="1802" width="12.28515625" bestFit="1" customWidth="1"/>
    <col min="1828" max="1828" width="12.28515625" bestFit="1" customWidth="1"/>
    <col min="1831" max="1831" width="12" bestFit="1" customWidth="1"/>
    <col min="1833" max="1833" width="12.7109375" bestFit="1" customWidth="1"/>
    <col min="2049" max="2049" width="10.7109375" bestFit="1" customWidth="1"/>
    <col min="2050" max="2050" width="13.140625" bestFit="1" customWidth="1"/>
    <col min="2051" max="2051" width="12.5703125" bestFit="1" customWidth="1"/>
    <col min="2052" max="2052" width="12.28515625" bestFit="1" customWidth="1"/>
    <col min="2053" max="2053" width="13.140625" bestFit="1" customWidth="1"/>
    <col min="2054" max="2054" width="12.5703125" bestFit="1" customWidth="1"/>
    <col min="2055" max="2055" width="12.28515625" bestFit="1" customWidth="1"/>
    <col min="2056" max="2056" width="13.140625" bestFit="1" customWidth="1"/>
    <col min="2057" max="2057" width="12.5703125" bestFit="1" customWidth="1"/>
    <col min="2058" max="2058" width="12.28515625" bestFit="1" customWidth="1"/>
    <col min="2084" max="2084" width="12.28515625" bestFit="1" customWidth="1"/>
    <col min="2087" max="2087" width="12" bestFit="1" customWidth="1"/>
    <col min="2089" max="2089" width="12.7109375" bestFit="1" customWidth="1"/>
    <col min="2305" max="2305" width="10.7109375" bestFit="1" customWidth="1"/>
    <col min="2306" max="2306" width="13.140625" bestFit="1" customWidth="1"/>
    <col min="2307" max="2307" width="12.5703125" bestFit="1" customWidth="1"/>
    <col min="2308" max="2308" width="12.28515625" bestFit="1" customWidth="1"/>
    <col min="2309" max="2309" width="13.140625" bestFit="1" customWidth="1"/>
    <col min="2310" max="2310" width="12.5703125" bestFit="1" customWidth="1"/>
    <col min="2311" max="2311" width="12.28515625" bestFit="1" customWidth="1"/>
    <col min="2312" max="2312" width="13.140625" bestFit="1" customWidth="1"/>
    <col min="2313" max="2313" width="12.5703125" bestFit="1" customWidth="1"/>
    <col min="2314" max="2314" width="12.28515625" bestFit="1" customWidth="1"/>
    <col min="2340" max="2340" width="12.28515625" bestFit="1" customWidth="1"/>
    <col min="2343" max="2343" width="12" bestFit="1" customWidth="1"/>
    <col min="2345" max="2345" width="12.7109375" bestFit="1" customWidth="1"/>
    <col min="2561" max="2561" width="10.7109375" bestFit="1" customWidth="1"/>
    <col min="2562" max="2562" width="13.140625" bestFit="1" customWidth="1"/>
    <col min="2563" max="2563" width="12.5703125" bestFit="1" customWidth="1"/>
    <col min="2564" max="2564" width="12.28515625" bestFit="1" customWidth="1"/>
    <col min="2565" max="2565" width="13.140625" bestFit="1" customWidth="1"/>
    <col min="2566" max="2566" width="12.5703125" bestFit="1" customWidth="1"/>
    <col min="2567" max="2567" width="12.28515625" bestFit="1" customWidth="1"/>
    <col min="2568" max="2568" width="13.140625" bestFit="1" customWidth="1"/>
    <col min="2569" max="2569" width="12.5703125" bestFit="1" customWidth="1"/>
    <col min="2570" max="2570" width="12.28515625" bestFit="1" customWidth="1"/>
    <col min="2596" max="2596" width="12.28515625" bestFit="1" customWidth="1"/>
    <col min="2599" max="2599" width="12" bestFit="1" customWidth="1"/>
    <col min="2601" max="2601" width="12.7109375" bestFit="1" customWidth="1"/>
    <col min="2817" max="2817" width="10.7109375" bestFit="1" customWidth="1"/>
    <col min="2818" max="2818" width="13.140625" bestFit="1" customWidth="1"/>
    <col min="2819" max="2819" width="12.5703125" bestFit="1" customWidth="1"/>
    <col min="2820" max="2820" width="12.28515625" bestFit="1" customWidth="1"/>
    <col min="2821" max="2821" width="13.140625" bestFit="1" customWidth="1"/>
    <col min="2822" max="2822" width="12.5703125" bestFit="1" customWidth="1"/>
    <col min="2823" max="2823" width="12.28515625" bestFit="1" customWidth="1"/>
    <col min="2824" max="2824" width="13.140625" bestFit="1" customWidth="1"/>
    <col min="2825" max="2825" width="12.5703125" bestFit="1" customWidth="1"/>
    <col min="2826" max="2826" width="12.28515625" bestFit="1" customWidth="1"/>
    <col min="2852" max="2852" width="12.28515625" bestFit="1" customWidth="1"/>
    <col min="2855" max="2855" width="12" bestFit="1" customWidth="1"/>
    <col min="2857" max="2857" width="12.7109375" bestFit="1" customWidth="1"/>
    <col min="3073" max="3073" width="10.7109375" bestFit="1" customWidth="1"/>
    <col min="3074" max="3074" width="13.140625" bestFit="1" customWidth="1"/>
    <col min="3075" max="3075" width="12.5703125" bestFit="1" customWidth="1"/>
    <col min="3076" max="3076" width="12.28515625" bestFit="1" customWidth="1"/>
    <col min="3077" max="3077" width="13.140625" bestFit="1" customWidth="1"/>
    <col min="3078" max="3078" width="12.5703125" bestFit="1" customWidth="1"/>
    <col min="3079" max="3079" width="12.28515625" bestFit="1" customWidth="1"/>
    <col min="3080" max="3080" width="13.140625" bestFit="1" customWidth="1"/>
    <col min="3081" max="3081" width="12.5703125" bestFit="1" customWidth="1"/>
    <col min="3082" max="3082" width="12.28515625" bestFit="1" customWidth="1"/>
    <col min="3108" max="3108" width="12.28515625" bestFit="1" customWidth="1"/>
    <col min="3111" max="3111" width="12" bestFit="1" customWidth="1"/>
    <col min="3113" max="3113" width="12.7109375" bestFit="1" customWidth="1"/>
    <col min="3329" max="3329" width="10.7109375" bestFit="1" customWidth="1"/>
    <col min="3330" max="3330" width="13.140625" bestFit="1" customWidth="1"/>
    <col min="3331" max="3331" width="12.5703125" bestFit="1" customWidth="1"/>
    <col min="3332" max="3332" width="12.28515625" bestFit="1" customWidth="1"/>
    <col min="3333" max="3333" width="13.140625" bestFit="1" customWidth="1"/>
    <col min="3334" max="3334" width="12.5703125" bestFit="1" customWidth="1"/>
    <col min="3335" max="3335" width="12.28515625" bestFit="1" customWidth="1"/>
    <col min="3336" max="3336" width="13.140625" bestFit="1" customWidth="1"/>
    <col min="3337" max="3337" width="12.5703125" bestFit="1" customWidth="1"/>
    <col min="3338" max="3338" width="12.28515625" bestFit="1" customWidth="1"/>
    <col min="3364" max="3364" width="12.28515625" bestFit="1" customWidth="1"/>
    <col min="3367" max="3367" width="12" bestFit="1" customWidth="1"/>
    <col min="3369" max="3369" width="12.7109375" bestFit="1" customWidth="1"/>
    <col min="3585" max="3585" width="10.7109375" bestFit="1" customWidth="1"/>
    <col min="3586" max="3586" width="13.140625" bestFit="1" customWidth="1"/>
    <col min="3587" max="3587" width="12.5703125" bestFit="1" customWidth="1"/>
    <col min="3588" max="3588" width="12.28515625" bestFit="1" customWidth="1"/>
    <col min="3589" max="3589" width="13.140625" bestFit="1" customWidth="1"/>
    <col min="3590" max="3590" width="12.5703125" bestFit="1" customWidth="1"/>
    <col min="3591" max="3591" width="12.28515625" bestFit="1" customWidth="1"/>
    <col min="3592" max="3592" width="13.140625" bestFit="1" customWidth="1"/>
    <col min="3593" max="3593" width="12.5703125" bestFit="1" customWidth="1"/>
    <col min="3594" max="3594" width="12.28515625" bestFit="1" customWidth="1"/>
    <col min="3620" max="3620" width="12.28515625" bestFit="1" customWidth="1"/>
    <col min="3623" max="3623" width="12" bestFit="1" customWidth="1"/>
    <col min="3625" max="3625" width="12.7109375" bestFit="1" customWidth="1"/>
    <col min="3841" max="3841" width="10.7109375" bestFit="1" customWidth="1"/>
    <col min="3842" max="3842" width="13.140625" bestFit="1" customWidth="1"/>
    <col min="3843" max="3843" width="12.5703125" bestFit="1" customWidth="1"/>
    <col min="3844" max="3844" width="12.28515625" bestFit="1" customWidth="1"/>
    <col min="3845" max="3845" width="13.140625" bestFit="1" customWidth="1"/>
    <col min="3846" max="3846" width="12.5703125" bestFit="1" customWidth="1"/>
    <col min="3847" max="3847" width="12.28515625" bestFit="1" customWidth="1"/>
    <col min="3848" max="3848" width="13.140625" bestFit="1" customWidth="1"/>
    <col min="3849" max="3849" width="12.5703125" bestFit="1" customWidth="1"/>
    <col min="3850" max="3850" width="12.28515625" bestFit="1" customWidth="1"/>
    <col min="3876" max="3876" width="12.28515625" bestFit="1" customWidth="1"/>
    <col min="3879" max="3879" width="12" bestFit="1" customWidth="1"/>
    <col min="3881" max="3881" width="12.7109375" bestFit="1" customWidth="1"/>
    <col min="4097" max="4097" width="10.7109375" bestFit="1" customWidth="1"/>
    <col min="4098" max="4098" width="13.140625" bestFit="1" customWidth="1"/>
    <col min="4099" max="4099" width="12.5703125" bestFit="1" customWidth="1"/>
    <col min="4100" max="4100" width="12.28515625" bestFit="1" customWidth="1"/>
    <col min="4101" max="4101" width="13.140625" bestFit="1" customWidth="1"/>
    <col min="4102" max="4102" width="12.5703125" bestFit="1" customWidth="1"/>
    <col min="4103" max="4103" width="12.28515625" bestFit="1" customWidth="1"/>
    <col min="4104" max="4104" width="13.140625" bestFit="1" customWidth="1"/>
    <col min="4105" max="4105" width="12.5703125" bestFit="1" customWidth="1"/>
    <col min="4106" max="4106" width="12.28515625" bestFit="1" customWidth="1"/>
    <col min="4132" max="4132" width="12.28515625" bestFit="1" customWidth="1"/>
    <col min="4135" max="4135" width="12" bestFit="1" customWidth="1"/>
    <col min="4137" max="4137" width="12.7109375" bestFit="1" customWidth="1"/>
    <col min="4353" max="4353" width="10.7109375" bestFit="1" customWidth="1"/>
    <col min="4354" max="4354" width="13.140625" bestFit="1" customWidth="1"/>
    <col min="4355" max="4355" width="12.5703125" bestFit="1" customWidth="1"/>
    <col min="4356" max="4356" width="12.28515625" bestFit="1" customWidth="1"/>
    <col min="4357" max="4357" width="13.140625" bestFit="1" customWidth="1"/>
    <col min="4358" max="4358" width="12.5703125" bestFit="1" customWidth="1"/>
    <col min="4359" max="4359" width="12.28515625" bestFit="1" customWidth="1"/>
    <col min="4360" max="4360" width="13.140625" bestFit="1" customWidth="1"/>
    <col min="4361" max="4361" width="12.5703125" bestFit="1" customWidth="1"/>
    <col min="4362" max="4362" width="12.28515625" bestFit="1" customWidth="1"/>
    <col min="4388" max="4388" width="12.28515625" bestFit="1" customWidth="1"/>
    <col min="4391" max="4391" width="12" bestFit="1" customWidth="1"/>
    <col min="4393" max="4393" width="12.7109375" bestFit="1" customWidth="1"/>
    <col min="4609" max="4609" width="10.7109375" bestFit="1" customWidth="1"/>
    <col min="4610" max="4610" width="13.140625" bestFit="1" customWidth="1"/>
    <col min="4611" max="4611" width="12.5703125" bestFit="1" customWidth="1"/>
    <col min="4612" max="4612" width="12.28515625" bestFit="1" customWidth="1"/>
    <col min="4613" max="4613" width="13.140625" bestFit="1" customWidth="1"/>
    <col min="4614" max="4614" width="12.5703125" bestFit="1" customWidth="1"/>
    <col min="4615" max="4615" width="12.28515625" bestFit="1" customWidth="1"/>
    <col min="4616" max="4616" width="13.140625" bestFit="1" customWidth="1"/>
    <col min="4617" max="4617" width="12.5703125" bestFit="1" customWidth="1"/>
    <col min="4618" max="4618" width="12.28515625" bestFit="1" customWidth="1"/>
    <col min="4644" max="4644" width="12.28515625" bestFit="1" customWidth="1"/>
    <col min="4647" max="4647" width="12" bestFit="1" customWidth="1"/>
    <col min="4649" max="4649" width="12.7109375" bestFit="1" customWidth="1"/>
    <col min="4865" max="4865" width="10.7109375" bestFit="1" customWidth="1"/>
    <col min="4866" max="4866" width="13.140625" bestFit="1" customWidth="1"/>
    <col min="4867" max="4867" width="12.5703125" bestFit="1" customWidth="1"/>
    <col min="4868" max="4868" width="12.28515625" bestFit="1" customWidth="1"/>
    <col min="4869" max="4869" width="13.140625" bestFit="1" customWidth="1"/>
    <col min="4870" max="4870" width="12.5703125" bestFit="1" customWidth="1"/>
    <col min="4871" max="4871" width="12.28515625" bestFit="1" customWidth="1"/>
    <col min="4872" max="4872" width="13.140625" bestFit="1" customWidth="1"/>
    <col min="4873" max="4873" width="12.5703125" bestFit="1" customWidth="1"/>
    <col min="4874" max="4874" width="12.28515625" bestFit="1" customWidth="1"/>
    <col min="4900" max="4900" width="12.28515625" bestFit="1" customWidth="1"/>
    <col min="4903" max="4903" width="12" bestFit="1" customWidth="1"/>
    <col min="4905" max="4905" width="12.7109375" bestFit="1" customWidth="1"/>
    <col min="5121" max="5121" width="10.7109375" bestFit="1" customWidth="1"/>
    <col min="5122" max="5122" width="13.140625" bestFit="1" customWidth="1"/>
    <col min="5123" max="5123" width="12.5703125" bestFit="1" customWidth="1"/>
    <col min="5124" max="5124" width="12.28515625" bestFit="1" customWidth="1"/>
    <col min="5125" max="5125" width="13.140625" bestFit="1" customWidth="1"/>
    <col min="5126" max="5126" width="12.5703125" bestFit="1" customWidth="1"/>
    <col min="5127" max="5127" width="12.28515625" bestFit="1" customWidth="1"/>
    <col min="5128" max="5128" width="13.140625" bestFit="1" customWidth="1"/>
    <col min="5129" max="5129" width="12.5703125" bestFit="1" customWidth="1"/>
    <col min="5130" max="5130" width="12.28515625" bestFit="1" customWidth="1"/>
    <col min="5156" max="5156" width="12.28515625" bestFit="1" customWidth="1"/>
    <col min="5159" max="5159" width="12" bestFit="1" customWidth="1"/>
    <col min="5161" max="5161" width="12.7109375" bestFit="1" customWidth="1"/>
    <col min="5377" max="5377" width="10.7109375" bestFit="1" customWidth="1"/>
    <col min="5378" max="5378" width="13.140625" bestFit="1" customWidth="1"/>
    <col min="5379" max="5379" width="12.5703125" bestFit="1" customWidth="1"/>
    <col min="5380" max="5380" width="12.28515625" bestFit="1" customWidth="1"/>
    <col min="5381" max="5381" width="13.140625" bestFit="1" customWidth="1"/>
    <col min="5382" max="5382" width="12.5703125" bestFit="1" customWidth="1"/>
    <col min="5383" max="5383" width="12.28515625" bestFit="1" customWidth="1"/>
    <col min="5384" max="5384" width="13.140625" bestFit="1" customWidth="1"/>
    <col min="5385" max="5385" width="12.5703125" bestFit="1" customWidth="1"/>
    <col min="5386" max="5386" width="12.28515625" bestFit="1" customWidth="1"/>
    <col min="5412" max="5412" width="12.28515625" bestFit="1" customWidth="1"/>
    <col min="5415" max="5415" width="12" bestFit="1" customWidth="1"/>
    <col min="5417" max="5417" width="12.7109375" bestFit="1" customWidth="1"/>
    <col min="5633" max="5633" width="10.7109375" bestFit="1" customWidth="1"/>
    <col min="5634" max="5634" width="13.140625" bestFit="1" customWidth="1"/>
    <col min="5635" max="5635" width="12.5703125" bestFit="1" customWidth="1"/>
    <col min="5636" max="5636" width="12.28515625" bestFit="1" customWidth="1"/>
    <col min="5637" max="5637" width="13.140625" bestFit="1" customWidth="1"/>
    <col min="5638" max="5638" width="12.5703125" bestFit="1" customWidth="1"/>
    <col min="5639" max="5639" width="12.28515625" bestFit="1" customWidth="1"/>
    <col min="5640" max="5640" width="13.140625" bestFit="1" customWidth="1"/>
    <col min="5641" max="5641" width="12.5703125" bestFit="1" customWidth="1"/>
    <col min="5642" max="5642" width="12.28515625" bestFit="1" customWidth="1"/>
    <col min="5668" max="5668" width="12.28515625" bestFit="1" customWidth="1"/>
    <col min="5671" max="5671" width="12" bestFit="1" customWidth="1"/>
    <col min="5673" max="5673" width="12.7109375" bestFit="1" customWidth="1"/>
    <col min="5889" max="5889" width="10.7109375" bestFit="1" customWidth="1"/>
    <col min="5890" max="5890" width="13.140625" bestFit="1" customWidth="1"/>
    <col min="5891" max="5891" width="12.5703125" bestFit="1" customWidth="1"/>
    <col min="5892" max="5892" width="12.28515625" bestFit="1" customWidth="1"/>
    <col min="5893" max="5893" width="13.140625" bestFit="1" customWidth="1"/>
    <col min="5894" max="5894" width="12.5703125" bestFit="1" customWidth="1"/>
    <col min="5895" max="5895" width="12.28515625" bestFit="1" customWidth="1"/>
    <col min="5896" max="5896" width="13.140625" bestFit="1" customWidth="1"/>
    <col min="5897" max="5897" width="12.5703125" bestFit="1" customWidth="1"/>
    <col min="5898" max="5898" width="12.28515625" bestFit="1" customWidth="1"/>
    <col min="5924" max="5924" width="12.28515625" bestFit="1" customWidth="1"/>
    <col min="5927" max="5927" width="12" bestFit="1" customWidth="1"/>
    <col min="5929" max="5929" width="12.7109375" bestFit="1" customWidth="1"/>
    <col min="6145" max="6145" width="10.7109375" bestFit="1" customWidth="1"/>
    <col min="6146" max="6146" width="13.140625" bestFit="1" customWidth="1"/>
    <col min="6147" max="6147" width="12.5703125" bestFit="1" customWidth="1"/>
    <col min="6148" max="6148" width="12.28515625" bestFit="1" customWidth="1"/>
    <col min="6149" max="6149" width="13.140625" bestFit="1" customWidth="1"/>
    <col min="6150" max="6150" width="12.5703125" bestFit="1" customWidth="1"/>
    <col min="6151" max="6151" width="12.28515625" bestFit="1" customWidth="1"/>
    <col min="6152" max="6152" width="13.140625" bestFit="1" customWidth="1"/>
    <col min="6153" max="6153" width="12.5703125" bestFit="1" customWidth="1"/>
    <col min="6154" max="6154" width="12.28515625" bestFit="1" customWidth="1"/>
    <col min="6180" max="6180" width="12.28515625" bestFit="1" customWidth="1"/>
    <col min="6183" max="6183" width="12" bestFit="1" customWidth="1"/>
    <col min="6185" max="6185" width="12.7109375" bestFit="1" customWidth="1"/>
    <col min="6401" max="6401" width="10.7109375" bestFit="1" customWidth="1"/>
    <col min="6402" max="6402" width="13.140625" bestFit="1" customWidth="1"/>
    <col min="6403" max="6403" width="12.5703125" bestFit="1" customWidth="1"/>
    <col min="6404" max="6404" width="12.28515625" bestFit="1" customWidth="1"/>
    <col min="6405" max="6405" width="13.140625" bestFit="1" customWidth="1"/>
    <col min="6406" max="6406" width="12.5703125" bestFit="1" customWidth="1"/>
    <col min="6407" max="6407" width="12.28515625" bestFit="1" customWidth="1"/>
    <col min="6408" max="6408" width="13.140625" bestFit="1" customWidth="1"/>
    <col min="6409" max="6409" width="12.5703125" bestFit="1" customWidth="1"/>
    <col min="6410" max="6410" width="12.28515625" bestFit="1" customWidth="1"/>
    <col min="6436" max="6436" width="12.28515625" bestFit="1" customWidth="1"/>
    <col min="6439" max="6439" width="12" bestFit="1" customWidth="1"/>
    <col min="6441" max="6441" width="12.7109375" bestFit="1" customWidth="1"/>
    <col min="6657" max="6657" width="10.7109375" bestFit="1" customWidth="1"/>
    <col min="6658" max="6658" width="13.140625" bestFit="1" customWidth="1"/>
    <col min="6659" max="6659" width="12.5703125" bestFit="1" customWidth="1"/>
    <col min="6660" max="6660" width="12.28515625" bestFit="1" customWidth="1"/>
    <col min="6661" max="6661" width="13.140625" bestFit="1" customWidth="1"/>
    <col min="6662" max="6662" width="12.5703125" bestFit="1" customWidth="1"/>
    <col min="6663" max="6663" width="12.28515625" bestFit="1" customWidth="1"/>
    <col min="6664" max="6664" width="13.140625" bestFit="1" customWidth="1"/>
    <col min="6665" max="6665" width="12.5703125" bestFit="1" customWidth="1"/>
    <col min="6666" max="6666" width="12.28515625" bestFit="1" customWidth="1"/>
    <col min="6692" max="6692" width="12.28515625" bestFit="1" customWidth="1"/>
    <col min="6695" max="6695" width="12" bestFit="1" customWidth="1"/>
    <col min="6697" max="6697" width="12.7109375" bestFit="1" customWidth="1"/>
    <col min="6913" max="6913" width="10.7109375" bestFit="1" customWidth="1"/>
    <col min="6914" max="6914" width="13.140625" bestFit="1" customWidth="1"/>
    <col min="6915" max="6915" width="12.5703125" bestFit="1" customWidth="1"/>
    <col min="6916" max="6916" width="12.28515625" bestFit="1" customWidth="1"/>
    <col min="6917" max="6917" width="13.140625" bestFit="1" customWidth="1"/>
    <col min="6918" max="6918" width="12.5703125" bestFit="1" customWidth="1"/>
    <col min="6919" max="6919" width="12.28515625" bestFit="1" customWidth="1"/>
    <col min="6920" max="6920" width="13.140625" bestFit="1" customWidth="1"/>
    <col min="6921" max="6921" width="12.5703125" bestFit="1" customWidth="1"/>
    <col min="6922" max="6922" width="12.28515625" bestFit="1" customWidth="1"/>
    <col min="6948" max="6948" width="12.28515625" bestFit="1" customWidth="1"/>
    <col min="6951" max="6951" width="12" bestFit="1" customWidth="1"/>
    <col min="6953" max="6953" width="12.7109375" bestFit="1" customWidth="1"/>
    <col min="7169" max="7169" width="10.7109375" bestFit="1" customWidth="1"/>
    <col min="7170" max="7170" width="13.140625" bestFit="1" customWidth="1"/>
    <col min="7171" max="7171" width="12.5703125" bestFit="1" customWidth="1"/>
    <col min="7172" max="7172" width="12.28515625" bestFit="1" customWidth="1"/>
    <col min="7173" max="7173" width="13.140625" bestFit="1" customWidth="1"/>
    <col min="7174" max="7174" width="12.5703125" bestFit="1" customWidth="1"/>
    <col min="7175" max="7175" width="12.28515625" bestFit="1" customWidth="1"/>
    <col min="7176" max="7176" width="13.140625" bestFit="1" customWidth="1"/>
    <col min="7177" max="7177" width="12.5703125" bestFit="1" customWidth="1"/>
    <col min="7178" max="7178" width="12.28515625" bestFit="1" customWidth="1"/>
    <col min="7204" max="7204" width="12.28515625" bestFit="1" customWidth="1"/>
    <col min="7207" max="7207" width="12" bestFit="1" customWidth="1"/>
    <col min="7209" max="7209" width="12.7109375" bestFit="1" customWidth="1"/>
    <col min="7425" max="7425" width="10.7109375" bestFit="1" customWidth="1"/>
    <col min="7426" max="7426" width="13.140625" bestFit="1" customWidth="1"/>
    <col min="7427" max="7427" width="12.5703125" bestFit="1" customWidth="1"/>
    <col min="7428" max="7428" width="12.28515625" bestFit="1" customWidth="1"/>
    <col min="7429" max="7429" width="13.140625" bestFit="1" customWidth="1"/>
    <col min="7430" max="7430" width="12.5703125" bestFit="1" customWidth="1"/>
    <col min="7431" max="7431" width="12.28515625" bestFit="1" customWidth="1"/>
    <col min="7432" max="7432" width="13.140625" bestFit="1" customWidth="1"/>
    <col min="7433" max="7433" width="12.5703125" bestFit="1" customWidth="1"/>
    <col min="7434" max="7434" width="12.28515625" bestFit="1" customWidth="1"/>
    <col min="7460" max="7460" width="12.28515625" bestFit="1" customWidth="1"/>
    <col min="7463" max="7463" width="12" bestFit="1" customWidth="1"/>
    <col min="7465" max="7465" width="12.7109375" bestFit="1" customWidth="1"/>
    <col min="7681" max="7681" width="10.7109375" bestFit="1" customWidth="1"/>
    <col min="7682" max="7682" width="13.140625" bestFit="1" customWidth="1"/>
    <col min="7683" max="7683" width="12.5703125" bestFit="1" customWidth="1"/>
    <col min="7684" max="7684" width="12.28515625" bestFit="1" customWidth="1"/>
    <col min="7685" max="7685" width="13.140625" bestFit="1" customWidth="1"/>
    <col min="7686" max="7686" width="12.5703125" bestFit="1" customWidth="1"/>
    <col min="7687" max="7687" width="12.28515625" bestFit="1" customWidth="1"/>
    <col min="7688" max="7688" width="13.140625" bestFit="1" customWidth="1"/>
    <col min="7689" max="7689" width="12.5703125" bestFit="1" customWidth="1"/>
    <col min="7690" max="7690" width="12.28515625" bestFit="1" customWidth="1"/>
    <col min="7716" max="7716" width="12.28515625" bestFit="1" customWidth="1"/>
    <col min="7719" max="7719" width="12" bestFit="1" customWidth="1"/>
    <col min="7721" max="7721" width="12.7109375" bestFit="1" customWidth="1"/>
    <col min="7937" max="7937" width="10.7109375" bestFit="1" customWidth="1"/>
    <col min="7938" max="7938" width="13.140625" bestFit="1" customWidth="1"/>
    <col min="7939" max="7939" width="12.5703125" bestFit="1" customWidth="1"/>
    <col min="7940" max="7940" width="12.28515625" bestFit="1" customWidth="1"/>
    <col min="7941" max="7941" width="13.140625" bestFit="1" customWidth="1"/>
    <col min="7942" max="7942" width="12.5703125" bestFit="1" customWidth="1"/>
    <col min="7943" max="7943" width="12.28515625" bestFit="1" customWidth="1"/>
    <col min="7944" max="7944" width="13.140625" bestFit="1" customWidth="1"/>
    <col min="7945" max="7945" width="12.5703125" bestFit="1" customWidth="1"/>
    <col min="7946" max="7946" width="12.28515625" bestFit="1" customWidth="1"/>
    <col min="7972" max="7972" width="12.28515625" bestFit="1" customWidth="1"/>
    <col min="7975" max="7975" width="12" bestFit="1" customWidth="1"/>
    <col min="7977" max="7977" width="12.7109375" bestFit="1" customWidth="1"/>
    <col min="8193" max="8193" width="10.7109375" bestFit="1" customWidth="1"/>
    <col min="8194" max="8194" width="13.140625" bestFit="1" customWidth="1"/>
    <col min="8195" max="8195" width="12.5703125" bestFit="1" customWidth="1"/>
    <col min="8196" max="8196" width="12.28515625" bestFit="1" customWidth="1"/>
    <col min="8197" max="8197" width="13.140625" bestFit="1" customWidth="1"/>
    <col min="8198" max="8198" width="12.5703125" bestFit="1" customWidth="1"/>
    <col min="8199" max="8199" width="12.28515625" bestFit="1" customWidth="1"/>
    <col min="8200" max="8200" width="13.140625" bestFit="1" customWidth="1"/>
    <col min="8201" max="8201" width="12.5703125" bestFit="1" customWidth="1"/>
    <col min="8202" max="8202" width="12.28515625" bestFit="1" customWidth="1"/>
    <col min="8228" max="8228" width="12.28515625" bestFit="1" customWidth="1"/>
    <col min="8231" max="8231" width="12" bestFit="1" customWidth="1"/>
    <col min="8233" max="8233" width="12.7109375" bestFit="1" customWidth="1"/>
    <col min="8449" max="8449" width="10.7109375" bestFit="1" customWidth="1"/>
    <col min="8450" max="8450" width="13.140625" bestFit="1" customWidth="1"/>
    <col min="8451" max="8451" width="12.5703125" bestFit="1" customWidth="1"/>
    <col min="8452" max="8452" width="12.28515625" bestFit="1" customWidth="1"/>
    <col min="8453" max="8453" width="13.140625" bestFit="1" customWidth="1"/>
    <col min="8454" max="8454" width="12.5703125" bestFit="1" customWidth="1"/>
    <col min="8455" max="8455" width="12.28515625" bestFit="1" customWidth="1"/>
    <col min="8456" max="8456" width="13.140625" bestFit="1" customWidth="1"/>
    <col min="8457" max="8457" width="12.5703125" bestFit="1" customWidth="1"/>
    <col min="8458" max="8458" width="12.28515625" bestFit="1" customWidth="1"/>
    <col min="8484" max="8484" width="12.28515625" bestFit="1" customWidth="1"/>
    <col min="8487" max="8487" width="12" bestFit="1" customWidth="1"/>
    <col min="8489" max="8489" width="12.7109375" bestFit="1" customWidth="1"/>
    <col min="8705" max="8705" width="10.7109375" bestFit="1" customWidth="1"/>
    <col min="8706" max="8706" width="13.140625" bestFit="1" customWidth="1"/>
    <col min="8707" max="8707" width="12.5703125" bestFit="1" customWidth="1"/>
    <col min="8708" max="8708" width="12.28515625" bestFit="1" customWidth="1"/>
    <col min="8709" max="8709" width="13.140625" bestFit="1" customWidth="1"/>
    <col min="8710" max="8710" width="12.5703125" bestFit="1" customWidth="1"/>
    <col min="8711" max="8711" width="12.28515625" bestFit="1" customWidth="1"/>
    <col min="8712" max="8712" width="13.140625" bestFit="1" customWidth="1"/>
    <col min="8713" max="8713" width="12.5703125" bestFit="1" customWidth="1"/>
    <col min="8714" max="8714" width="12.28515625" bestFit="1" customWidth="1"/>
    <col min="8740" max="8740" width="12.28515625" bestFit="1" customWidth="1"/>
    <col min="8743" max="8743" width="12" bestFit="1" customWidth="1"/>
    <col min="8745" max="8745" width="12.7109375" bestFit="1" customWidth="1"/>
    <col min="8961" max="8961" width="10.7109375" bestFit="1" customWidth="1"/>
    <col min="8962" max="8962" width="13.140625" bestFit="1" customWidth="1"/>
    <col min="8963" max="8963" width="12.5703125" bestFit="1" customWidth="1"/>
    <col min="8964" max="8964" width="12.28515625" bestFit="1" customWidth="1"/>
    <col min="8965" max="8965" width="13.140625" bestFit="1" customWidth="1"/>
    <col min="8966" max="8966" width="12.5703125" bestFit="1" customWidth="1"/>
    <col min="8967" max="8967" width="12.28515625" bestFit="1" customWidth="1"/>
    <col min="8968" max="8968" width="13.140625" bestFit="1" customWidth="1"/>
    <col min="8969" max="8969" width="12.5703125" bestFit="1" customWidth="1"/>
    <col min="8970" max="8970" width="12.28515625" bestFit="1" customWidth="1"/>
    <col min="8996" max="8996" width="12.28515625" bestFit="1" customWidth="1"/>
    <col min="8999" max="8999" width="12" bestFit="1" customWidth="1"/>
    <col min="9001" max="9001" width="12.7109375" bestFit="1" customWidth="1"/>
    <col min="9217" max="9217" width="10.7109375" bestFit="1" customWidth="1"/>
    <col min="9218" max="9218" width="13.140625" bestFit="1" customWidth="1"/>
    <col min="9219" max="9219" width="12.5703125" bestFit="1" customWidth="1"/>
    <col min="9220" max="9220" width="12.28515625" bestFit="1" customWidth="1"/>
    <col min="9221" max="9221" width="13.140625" bestFit="1" customWidth="1"/>
    <col min="9222" max="9222" width="12.5703125" bestFit="1" customWidth="1"/>
    <col min="9223" max="9223" width="12.28515625" bestFit="1" customWidth="1"/>
    <col min="9224" max="9224" width="13.140625" bestFit="1" customWidth="1"/>
    <col min="9225" max="9225" width="12.5703125" bestFit="1" customWidth="1"/>
    <col min="9226" max="9226" width="12.28515625" bestFit="1" customWidth="1"/>
    <col min="9252" max="9252" width="12.28515625" bestFit="1" customWidth="1"/>
    <col min="9255" max="9255" width="12" bestFit="1" customWidth="1"/>
    <col min="9257" max="9257" width="12.7109375" bestFit="1" customWidth="1"/>
    <col min="9473" max="9473" width="10.7109375" bestFit="1" customWidth="1"/>
    <col min="9474" max="9474" width="13.140625" bestFit="1" customWidth="1"/>
    <col min="9475" max="9475" width="12.5703125" bestFit="1" customWidth="1"/>
    <col min="9476" max="9476" width="12.28515625" bestFit="1" customWidth="1"/>
    <col min="9477" max="9477" width="13.140625" bestFit="1" customWidth="1"/>
    <col min="9478" max="9478" width="12.5703125" bestFit="1" customWidth="1"/>
    <col min="9479" max="9479" width="12.28515625" bestFit="1" customWidth="1"/>
    <col min="9480" max="9480" width="13.140625" bestFit="1" customWidth="1"/>
    <col min="9481" max="9481" width="12.5703125" bestFit="1" customWidth="1"/>
    <col min="9482" max="9482" width="12.28515625" bestFit="1" customWidth="1"/>
    <col min="9508" max="9508" width="12.28515625" bestFit="1" customWidth="1"/>
    <col min="9511" max="9511" width="12" bestFit="1" customWidth="1"/>
    <col min="9513" max="9513" width="12.7109375" bestFit="1" customWidth="1"/>
    <col min="9729" max="9729" width="10.7109375" bestFit="1" customWidth="1"/>
    <col min="9730" max="9730" width="13.140625" bestFit="1" customWidth="1"/>
    <col min="9731" max="9731" width="12.5703125" bestFit="1" customWidth="1"/>
    <col min="9732" max="9732" width="12.28515625" bestFit="1" customWidth="1"/>
    <col min="9733" max="9733" width="13.140625" bestFit="1" customWidth="1"/>
    <col min="9734" max="9734" width="12.5703125" bestFit="1" customWidth="1"/>
    <col min="9735" max="9735" width="12.28515625" bestFit="1" customWidth="1"/>
    <col min="9736" max="9736" width="13.140625" bestFit="1" customWidth="1"/>
    <col min="9737" max="9737" width="12.5703125" bestFit="1" customWidth="1"/>
    <col min="9738" max="9738" width="12.28515625" bestFit="1" customWidth="1"/>
    <col min="9764" max="9764" width="12.28515625" bestFit="1" customWidth="1"/>
    <col min="9767" max="9767" width="12" bestFit="1" customWidth="1"/>
    <col min="9769" max="9769" width="12.7109375" bestFit="1" customWidth="1"/>
    <col min="9985" max="9985" width="10.7109375" bestFit="1" customWidth="1"/>
    <col min="9986" max="9986" width="13.140625" bestFit="1" customWidth="1"/>
    <col min="9987" max="9987" width="12.5703125" bestFit="1" customWidth="1"/>
    <col min="9988" max="9988" width="12.28515625" bestFit="1" customWidth="1"/>
    <col min="9989" max="9989" width="13.140625" bestFit="1" customWidth="1"/>
    <col min="9990" max="9990" width="12.5703125" bestFit="1" customWidth="1"/>
    <col min="9991" max="9991" width="12.28515625" bestFit="1" customWidth="1"/>
    <col min="9992" max="9992" width="13.140625" bestFit="1" customWidth="1"/>
    <col min="9993" max="9993" width="12.5703125" bestFit="1" customWidth="1"/>
    <col min="9994" max="9994" width="12.28515625" bestFit="1" customWidth="1"/>
    <col min="10020" max="10020" width="12.28515625" bestFit="1" customWidth="1"/>
    <col min="10023" max="10023" width="12" bestFit="1" customWidth="1"/>
    <col min="10025" max="10025" width="12.7109375" bestFit="1" customWidth="1"/>
    <col min="10241" max="10241" width="10.7109375" bestFit="1" customWidth="1"/>
    <col min="10242" max="10242" width="13.140625" bestFit="1" customWidth="1"/>
    <col min="10243" max="10243" width="12.5703125" bestFit="1" customWidth="1"/>
    <col min="10244" max="10244" width="12.28515625" bestFit="1" customWidth="1"/>
    <col min="10245" max="10245" width="13.140625" bestFit="1" customWidth="1"/>
    <col min="10246" max="10246" width="12.5703125" bestFit="1" customWidth="1"/>
    <col min="10247" max="10247" width="12.28515625" bestFit="1" customWidth="1"/>
    <col min="10248" max="10248" width="13.140625" bestFit="1" customWidth="1"/>
    <col min="10249" max="10249" width="12.5703125" bestFit="1" customWidth="1"/>
    <col min="10250" max="10250" width="12.28515625" bestFit="1" customWidth="1"/>
    <col min="10276" max="10276" width="12.28515625" bestFit="1" customWidth="1"/>
    <col min="10279" max="10279" width="12" bestFit="1" customWidth="1"/>
    <col min="10281" max="10281" width="12.7109375" bestFit="1" customWidth="1"/>
    <col min="10497" max="10497" width="10.7109375" bestFit="1" customWidth="1"/>
    <col min="10498" max="10498" width="13.140625" bestFit="1" customWidth="1"/>
    <col min="10499" max="10499" width="12.5703125" bestFit="1" customWidth="1"/>
    <col min="10500" max="10500" width="12.28515625" bestFit="1" customWidth="1"/>
    <col min="10501" max="10501" width="13.140625" bestFit="1" customWidth="1"/>
    <col min="10502" max="10502" width="12.5703125" bestFit="1" customWidth="1"/>
    <col min="10503" max="10503" width="12.28515625" bestFit="1" customWidth="1"/>
    <col min="10504" max="10504" width="13.140625" bestFit="1" customWidth="1"/>
    <col min="10505" max="10505" width="12.5703125" bestFit="1" customWidth="1"/>
    <col min="10506" max="10506" width="12.28515625" bestFit="1" customWidth="1"/>
    <col min="10532" max="10532" width="12.28515625" bestFit="1" customWidth="1"/>
    <col min="10535" max="10535" width="12" bestFit="1" customWidth="1"/>
    <col min="10537" max="10537" width="12.7109375" bestFit="1" customWidth="1"/>
    <col min="10753" max="10753" width="10.7109375" bestFit="1" customWidth="1"/>
    <col min="10754" max="10754" width="13.140625" bestFit="1" customWidth="1"/>
    <col min="10755" max="10755" width="12.5703125" bestFit="1" customWidth="1"/>
    <col min="10756" max="10756" width="12.28515625" bestFit="1" customWidth="1"/>
    <col min="10757" max="10757" width="13.140625" bestFit="1" customWidth="1"/>
    <col min="10758" max="10758" width="12.5703125" bestFit="1" customWidth="1"/>
    <col min="10759" max="10759" width="12.28515625" bestFit="1" customWidth="1"/>
    <col min="10760" max="10760" width="13.140625" bestFit="1" customWidth="1"/>
    <col min="10761" max="10761" width="12.5703125" bestFit="1" customWidth="1"/>
    <col min="10762" max="10762" width="12.28515625" bestFit="1" customWidth="1"/>
    <col min="10788" max="10788" width="12.28515625" bestFit="1" customWidth="1"/>
    <col min="10791" max="10791" width="12" bestFit="1" customWidth="1"/>
    <col min="10793" max="10793" width="12.7109375" bestFit="1" customWidth="1"/>
    <col min="11009" max="11009" width="10.7109375" bestFit="1" customWidth="1"/>
    <col min="11010" max="11010" width="13.140625" bestFit="1" customWidth="1"/>
    <col min="11011" max="11011" width="12.5703125" bestFit="1" customWidth="1"/>
    <col min="11012" max="11012" width="12.28515625" bestFit="1" customWidth="1"/>
    <col min="11013" max="11013" width="13.140625" bestFit="1" customWidth="1"/>
    <col min="11014" max="11014" width="12.5703125" bestFit="1" customWidth="1"/>
    <col min="11015" max="11015" width="12.28515625" bestFit="1" customWidth="1"/>
    <col min="11016" max="11016" width="13.140625" bestFit="1" customWidth="1"/>
    <col min="11017" max="11017" width="12.5703125" bestFit="1" customWidth="1"/>
    <col min="11018" max="11018" width="12.28515625" bestFit="1" customWidth="1"/>
    <col min="11044" max="11044" width="12.28515625" bestFit="1" customWidth="1"/>
    <col min="11047" max="11047" width="12" bestFit="1" customWidth="1"/>
    <col min="11049" max="11049" width="12.7109375" bestFit="1" customWidth="1"/>
    <col min="11265" max="11265" width="10.7109375" bestFit="1" customWidth="1"/>
    <col min="11266" max="11266" width="13.140625" bestFit="1" customWidth="1"/>
    <col min="11267" max="11267" width="12.5703125" bestFit="1" customWidth="1"/>
    <col min="11268" max="11268" width="12.28515625" bestFit="1" customWidth="1"/>
    <col min="11269" max="11269" width="13.140625" bestFit="1" customWidth="1"/>
    <col min="11270" max="11270" width="12.5703125" bestFit="1" customWidth="1"/>
    <col min="11271" max="11271" width="12.28515625" bestFit="1" customWidth="1"/>
    <col min="11272" max="11272" width="13.140625" bestFit="1" customWidth="1"/>
    <col min="11273" max="11273" width="12.5703125" bestFit="1" customWidth="1"/>
    <col min="11274" max="11274" width="12.28515625" bestFit="1" customWidth="1"/>
    <col min="11300" max="11300" width="12.28515625" bestFit="1" customWidth="1"/>
    <col min="11303" max="11303" width="12" bestFit="1" customWidth="1"/>
    <col min="11305" max="11305" width="12.7109375" bestFit="1" customWidth="1"/>
    <col min="11521" max="11521" width="10.7109375" bestFit="1" customWidth="1"/>
    <col min="11522" max="11522" width="13.140625" bestFit="1" customWidth="1"/>
    <col min="11523" max="11523" width="12.5703125" bestFit="1" customWidth="1"/>
    <col min="11524" max="11524" width="12.28515625" bestFit="1" customWidth="1"/>
    <col min="11525" max="11525" width="13.140625" bestFit="1" customWidth="1"/>
    <col min="11526" max="11526" width="12.5703125" bestFit="1" customWidth="1"/>
    <col min="11527" max="11527" width="12.28515625" bestFit="1" customWidth="1"/>
    <col min="11528" max="11528" width="13.140625" bestFit="1" customWidth="1"/>
    <col min="11529" max="11529" width="12.5703125" bestFit="1" customWidth="1"/>
    <col min="11530" max="11530" width="12.28515625" bestFit="1" customWidth="1"/>
    <col min="11556" max="11556" width="12.28515625" bestFit="1" customWidth="1"/>
    <col min="11559" max="11559" width="12" bestFit="1" customWidth="1"/>
    <col min="11561" max="11561" width="12.7109375" bestFit="1" customWidth="1"/>
    <col min="11777" max="11777" width="10.7109375" bestFit="1" customWidth="1"/>
    <col min="11778" max="11778" width="13.140625" bestFit="1" customWidth="1"/>
    <col min="11779" max="11779" width="12.5703125" bestFit="1" customWidth="1"/>
    <col min="11780" max="11780" width="12.28515625" bestFit="1" customWidth="1"/>
    <col min="11781" max="11781" width="13.140625" bestFit="1" customWidth="1"/>
    <col min="11782" max="11782" width="12.5703125" bestFit="1" customWidth="1"/>
    <col min="11783" max="11783" width="12.28515625" bestFit="1" customWidth="1"/>
    <col min="11784" max="11784" width="13.140625" bestFit="1" customWidth="1"/>
    <col min="11785" max="11785" width="12.5703125" bestFit="1" customWidth="1"/>
    <col min="11786" max="11786" width="12.28515625" bestFit="1" customWidth="1"/>
    <col min="11812" max="11812" width="12.28515625" bestFit="1" customWidth="1"/>
    <col min="11815" max="11815" width="12" bestFit="1" customWidth="1"/>
    <col min="11817" max="11817" width="12.7109375" bestFit="1" customWidth="1"/>
    <col min="12033" max="12033" width="10.7109375" bestFit="1" customWidth="1"/>
    <col min="12034" max="12034" width="13.140625" bestFit="1" customWidth="1"/>
    <col min="12035" max="12035" width="12.5703125" bestFit="1" customWidth="1"/>
    <col min="12036" max="12036" width="12.28515625" bestFit="1" customWidth="1"/>
    <col min="12037" max="12037" width="13.140625" bestFit="1" customWidth="1"/>
    <col min="12038" max="12038" width="12.5703125" bestFit="1" customWidth="1"/>
    <col min="12039" max="12039" width="12.28515625" bestFit="1" customWidth="1"/>
    <col min="12040" max="12040" width="13.140625" bestFit="1" customWidth="1"/>
    <col min="12041" max="12041" width="12.5703125" bestFit="1" customWidth="1"/>
    <col min="12042" max="12042" width="12.28515625" bestFit="1" customWidth="1"/>
    <col min="12068" max="12068" width="12.28515625" bestFit="1" customWidth="1"/>
    <col min="12071" max="12071" width="12" bestFit="1" customWidth="1"/>
    <col min="12073" max="12073" width="12.7109375" bestFit="1" customWidth="1"/>
    <col min="12289" max="12289" width="10.7109375" bestFit="1" customWidth="1"/>
    <col min="12290" max="12290" width="13.140625" bestFit="1" customWidth="1"/>
    <col min="12291" max="12291" width="12.5703125" bestFit="1" customWidth="1"/>
    <col min="12292" max="12292" width="12.28515625" bestFit="1" customWidth="1"/>
    <col min="12293" max="12293" width="13.140625" bestFit="1" customWidth="1"/>
    <col min="12294" max="12294" width="12.5703125" bestFit="1" customWidth="1"/>
    <col min="12295" max="12295" width="12.28515625" bestFit="1" customWidth="1"/>
    <col min="12296" max="12296" width="13.140625" bestFit="1" customWidth="1"/>
    <col min="12297" max="12297" width="12.5703125" bestFit="1" customWidth="1"/>
    <col min="12298" max="12298" width="12.28515625" bestFit="1" customWidth="1"/>
    <col min="12324" max="12324" width="12.28515625" bestFit="1" customWidth="1"/>
    <col min="12327" max="12327" width="12" bestFit="1" customWidth="1"/>
    <col min="12329" max="12329" width="12.7109375" bestFit="1" customWidth="1"/>
    <col min="12545" max="12545" width="10.7109375" bestFit="1" customWidth="1"/>
    <col min="12546" max="12546" width="13.140625" bestFit="1" customWidth="1"/>
    <col min="12547" max="12547" width="12.5703125" bestFit="1" customWidth="1"/>
    <col min="12548" max="12548" width="12.28515625" bestFit="1" customWidth="1"/>
    <col min="12549" max="12549" width="13.140625" bestFit="1" customWidth="1"/>
    <col min="12550" max="12550" width="12.5703125" bestFit="1" customWidth="1"/>
    <col min="12551" max="12551" width="12.28515625" bestFit="1" customWidth="1"/>
    <col min="12552" max="12552" width="13.140625" bestFit="1" customWidth="1"/>
    <col min="12553" max="12553" width="12.5703125" bestFit="1" customWidth="1"/>
    <col min="12554" max="12554" width="12.28515625" bestFit="1" customWidth="1"/>
    <col min="12580" max="12580" width="12.28515625" bestFit="1" customWidth="1"/>
    <col min="12583" max="12583" width="12" bestFit="1" customWidth="1"/>
    <col min="12585" max="12585" width="12.7109375" bestFit="1" customWidth="1"/>
    <col min="12801" max="12801" width="10.7109375" bestFit="1" customWidth="1"/>
    <col min="12802" max="12802" width="13.140625" bestFit="1" customWidth="1"/>
    <col min="12803" max="12803" width="12.5703125" bestFit="1" customWidth="1"/>
    <col min="12804" max="12804" width="12.28515625" bestFit="1" customWidth="1"/>
    <col min="12805" max="12805" width="13.140625" bestFit="1" customWidth="1"/>
    <col min="12806" max="12806" width="12.5703125" bestFit="1" customWidth="1"/>
    <col min="12807" max="12807" width="12.28515625" bestFit="1" customWidth="1"/>
    <col min="12808" max="12808" width="13.140625" bestFit="1" customWidth="1"/>
    <col min="12809" max="12809" width="12.5703125" bestFit="1" customWidth="1"/>
    <col min="12810" max="12810" width="12.28515625" bestFit="1" customWidth="1"/>
    <col min="12836" max="12836" width="12.28515625" bestFit="1" customWidth="1"/>
    <col min="12839" max="12839" width="12" bestFit="1" customWidth="1"/>
    <col min="12841" max="12841" width="12.7109375" bestFit="1" customWidth="1"/>
    <col min="13057" max="13057" width="10.7109375" bestFit="1" customWidth="1"/>
    <col min="13058" max="13058" width="13.140625" bestFit="1" customWidth="1"/>
    <col min="13059" max="13059" width="12.5703125" bestFit="1" customWidth="1"/>
    <col min="13060" max="13060" width="12.28515625" bestFit="1" customWidth="1"/>
    <col min="13061" max="13061" width="13.140625" bestFit="1" customWidth="1"/>
    <col min="13062" max="13062" width="12.5703125" bestFit="1" customWidth="1"/>
    <col min="13063" max="13063" width="12.28515625" bestFit="1" customWidth="1"/>
    <col min="13064" max="13064" width="13.140625" bestFit="1" customWidth="1"/>
    <col min="13065" max="13065" width="12.5703125" bestFit="1" customWidth="1"/>
    <col min="13066" max="13066" width="12.28515625" bestFit="1" customWidth="1"/>
    <col min="13092" max="13092" width="12.28515625" bestFit="1" customWidth="1"/>
    <col min="13095" max="13095" width="12" bestFit="1" customWidth="1"/>
    <col min="13097" max="13097" width="12.7109375" bestFit="1" customWidth="1"/>
    <col min="13313" max="13313" width="10.7109375" bestFit="1" customWidth="1"/>
    <col min="13314" max="13314" width="13.140625" bestFit="1" customWidth="1"/>
    <col min="13315" max="13315" width="12.5703125" bestFit="1" customWidth="1"/>
    <col min="13316" max="13316" width="12.28515625" bestFit="1" customWidth="1"/>
    <col min="13317" max="13317" width="13.140625" bestFit="1" customWidth="1"/>
    <col min="13318" max="13318" width="12.5703125" bestFit="1" customWidth="1"/>
    <col min="13319" max="13319" width="12.28515625" bestFit="1" customWidth="1"/>
    <col min="13320" max="13320" width="13.140625" bestFit="1" customWidth="1"/>
    <col min="13321" max="13321" width="12.5703125" bestFit="1" customWidth="1"/>
    <col min="13322" max="13322" width="12.28515625" bestFit="1" customWidth="1"/>
    <col min="13348" max="13348" width="12.28515625" bestFit="1" customWidth="1"/>
    <col min="13351" max="13351" width="12" bestFit="1" customWidth="1"/>
    <col min="13353" max="13353" width="12.7109375" bestFit="1" customWidth="1"/>
    <col min="13569" max="13569" width="10.7109375" bestFit="1" customWidth="1"/>
    <col min="13570" max="13570" width="13.140625" bestFit="1" customWidth="1"/>
    <col min="13571" max="13571" width="12.5703125" bestFit="1" customWidth="1"/>
    <col min="13572" max="13572" width="12.28515625" bestFit="1" customWidth="1"/>
    <col min="13573" max="13573" width="13.140625" bestFit="1" customWidth="1"/>
    <col min="13574" max="13574" width="12.5703125" bestFit="1" customWidth="1"/>
    <col min="13575" max="13575" width="12.28515625" bestFit="1" customWidth="1"/>
    <col min="13576" max="13576" width="13.140625" bestFit="1" customWidth="1"/>
    <col min="13577" max="13577" width="12.5703125" bestFit="1" customWidth="1"/>
    <col min="13578" max="13578" width="12.28515625" bestFit="1" customWidth="1"/>
    <col min="13604" max="13604" width="12.28515625" bestFit="1" customWidth="1"/>
    <col min="13607" max="13607" width="12" bestFit="1" customWidth="1"/>
    <col min="13609" max="13609" width="12.7109375" bestFit="1" customWidth="1"/>
    <col min="13825" max="13825" width="10.7109375" bestFit="1" customWidth="1"/>
    <col min="13826" max="13826" width="13.140625" bestFit="1" customWidth="1"/>
    <col min="13827" max="13827" width="12.5703125" bestFit="1" customWidth="1"/>
    <col min="13828" max="13828" width="12.28515625" bestFit="1" customWidth="1"/>
    <col min="13829" max="13829" width="13.140625" bestFit="1" customWidth="1"/>
    <col min="13830" max="13830" width="12.5703125" bestFit="1" customWidth="1"/>
    <col min="13831" max="13831" width="12.28515625" bestFit="1" customWidth="1"/>
    <col min="13832" max="13832" width="13.140625" bestFit="1" customWidth="1"/>
    <col min="13833" max="13833" width="12.5703125" bestFit="1" customWidth="1"/>
    <col min="13834" max="13834" width="12.28515625" bestFit="1" customWidth="1"/>
    <col min="13860" max="13860" width="12.28515625" bestFit="1" customWidth="1"/>
    <col min="13863" max="13863" width="12" bestFit="1" customWidth="1"/>
    <col min="13865" max="13865" width="12.7109375" bestFit="1" customWidth="1"/>
    <col min="14081" max="14081" width="10.7109375" bestFit="1" customWidth="1"/>
    <col min="14082" max="14082" width="13.140625" bestFit="1" customWidth="1"/>
    <col min="14083" max="14083" width="12.5703125" bestFit="1" customWidth="1"/>
    <col min="14084" max="14084" width="12.28515625" bestFit="1" customWidth="1"/>
    <col min="14085" max="14085" width="13.140625" bestFit="1" customWidth="1"/>
    <col min="14086" max="14086" width="12.5703125" bestFit="1" customWidth="1"/>
    <col min="14087" max="14087" width="12.28515625" bestFit="1" customWidth="1"/>
    <col min="14088" max="14088" width="13.140625" bestFit="1" customWidth="1"/>
    <col min="14089" max="14089" width="12.5703125" bestFit="1" customWidth="1"/>
    <col min="14090" max="14090" width="12.28515625" bestFit="1" customWidth="1"/>
    <col min="14116" max="14116" width="12.28515625" bestFit="1" customWidth="1"/>
    <col min="14119" max="14119" width="12" bestFit="1" customWidth="1"/>
    <col min="14121" max="14121" width="12.7109375" bestFit="1" customWidth="1"/>
    <col min="14337" max="14337" width="10.7109375" bestFit="1" customWidth="1"/>
    <col min="14338" max="14338" width="13.140625" bestFit="1" customWidth="1"/>
    <col min="14339" max="14339" width="12.5703125" bestFit="1" customWidth="1"/>
    <col min="14340" max="14340" width="12.28515625" bestFit="1" customWidth="1"/>
    <col min="14341" max="14341" width="13.140625" bestFit="1" customWidth="1"/>
    <col min="14342" max="14342" width="12.5703125" bestFit="1" customWidth="1"/>
    <col min="14343" max="14343" width="12.28515625" bestFit="1" customWidth="1"/>
    <col min="14344" max="14344" width="13.140625" bestFit="1" customWidth="1"/>
    <col min="14345" max="14345" width="12.5703125" bestFit="1" customWidth="1"/>
    <col min="14346" max="14346" width="12.28515625" bestFit="1" customWidth="1"/>
    <col min="14372" max="14372" width="12.28515625" bestFit="1" customWidth="1"/>
    <col min="14375" max="14375" width="12" bestFit="1" customWidth="1"/>
    <col min="14377" max="14377" width="12.7109375" bestFit="1" customWidth="1"/>
    <col min="14593" max="14593" width="10.7109375" bestFit="1" customWidth="1"/>
    <col min="14594" max="14594" width="13.140625" bestFit="1" customWidth="1"/>
    <col min="14595" max="14595" width="12.5703125" bestFit="1" customWidth="1"/>
    <col min="14596" max="14596" width="12.28515625" bestFit="1" customWidth="1"/>
    <col min="14597" max="14597" width="13.140625" bestFit="1" customWidth="1"/>
    <col min="14598" max="14598" width="12.5703125" bestFit="1" customWidth="1"/>
    <col min="14599" max="14599" width="12.28515625" bestFit="1" customWidth="1"/>
    <col min="14600" max="14600" width="13.140625" bestFit="1" customWidth="1"/>
    <col min="14601" max="14601" width="12.5703125" bestFit="1" customWidth="1"/>
    <col min="14602" max="14602" width="12.28515625" bestFit="1" customWidth="1"/>
    <col min="14628" max="14628" width="12.28515625" bestFit="1" customWidth="1"/>
    <col min="14631" max="14631" width="12" bestFit="1" customWidth="1"/>
    <col min="14633" max="14633" width="12.7109375" bestFit="1" customWidth="1"/>
    <col min="14849" max="14849" width="10.7109375" bestFit="1" customWidth="1"/>
    <col min="14850" max="14850" width="13.140625" bestFit="1" customWidth="1"/>
    <col min="14851" max="14851" width="12.5703125" bestFit="1" customWidth="1"/>
    <col min="14852" max="14852" width="12.28515625" bestFit="1" customWidth="1"/>
    <col min="14853" max="14853" width="13.140625" bestFit="1" customWidth="1"/>
    <col min="14854" max="14854" width="12.5703125" bestFit="1" customWidth="1"/>
    <col min="14855" max="14855" width="12.28515625" bestFit="1" customWidth="1"/>
    <col min="14856" max="14856" width="13.140625" bestFit="1" customWidth="1"/>
    <col min="14857" max="14857" width="12.5703125" bestFit="1" customWidth="1"/>
    <col min="14858" max="14858" width="12.28515625" bestFit="1" customWidth="1"/>
    <col min="14884" max="14884" width="12.28515625" bestFit="1" customWidth="1"/>
    <col min="14887" max="14887" width="12" bestFit="1" customWidth="1"/>
    <col min="14889" max="14889" width="12.7109375" bestFit="1" customWidth="1"/>
    <col min="15105" max="15105" width="10.7109375" bestFit="1" customWidth="1"/>
    <col min="15106" max="15106" width="13.140625" bestFit="1" customWidth="1"/>
    <col min="15107" max="15107" width="12.5703125" bestFit="1" customWidth="1"/>
    <col min="15108" max="15108" width="12.28515625" bestFit="1" customWidth="1"/>
    <col min="15109" max="15109" width="13.140625" bestFit="1" customWidth="1"/>
    <col min="15110" max="15110" width="12.5703125" bestFit="1" customWidth="1"/>
    <col min="15111" max="15111" width="12.28515625" bestFit="1" customWidth="1"/>
    <col min="15112" max="15112" width="13.140625" bestFit="1" customWidth="1"/>
    <col min="15113" max="15113" width="12.5703125" bestFit="1" customWidth="1"/>
    <col min="15114" max="15114" width="12.28515625" bestFit="1" customWidth="1"/>
    <col min="15140" max="15140" width="12.28515625" bestFit="1" customWidth="1"/>
    <col min="15143" max="15143" width="12" bestFit="1" customWidth="1"/>
    <col min="15145" max="15145" width="12.7109375" bestFit="1" customWidth="1"/>
    <col min="15361" max="15361" width="10.7109375" bestFit="1" customWidth="1"/>
    <col min="15362" max="15362" width="13.140625" bestFit="1" customWidth="1"/>
    <col min="15363" max="15363" width="12.5703125" bestFit="1" customWidth="1"/>
    <col min="15364" max="15364" width="12.28515625" bestFit="1" customWidth="1"/>
    <col min="15365" max="15365" width="13.140625" bestFit="1" customWidth="1"/>
    <col min="15366" max="15366" width="12.5703125" bestFit="1" customWidth="1"/>
    <col min="15367" max="15367" width="12.28515625" bestFit="1" customWidth="1"/>
    <col min="15368" max="15368" width="13.140625" bestFit="1" customWidth="1"/>
    <col min="15369" max="15369" width="12.5703125" bestFit="1" customWidth="1"/>
    <col min="15370" max="15370" width="12.28515625" bestFit="1" customWidth="1"/>
    <col min="15396" max="15396" width="12.28515625" bestFit="1" customWidth="1"/>
    <col min="15399" max="15399" width="12" bestFit="1" customWidth="1"/>
    <col min="15401" max="15401" width="12.7109375" bestFit="1" customWidth="1"/>
    <col min="15617" max="15617" width="10.7109375" bestFit="1" customWidth="1"/>
    <col min="15618" max="15618" width="13.140625" bestFit="1" customWidth="1"/>
    <col min="15619" max="15619" width="12.5703125" bestFit="1" customWidth="1"/>
    <col min="15620" max="15620" width="12.28515625" bestFit="1" customWidth="1"/>
    <col min="15621" max="15621" width="13.140625" bestFit="1" customWidth="1"/>
    <col min="15622" max="15622" width="12.5703125" bestFit="1" customWidth="1"/>
    <col min="15623" max="15623" width="12.28515625" bestFit="1" customWidth="1"/>
    <col min="15624" max="15624" width="13.140625" bestFit="1" customWidth="1"/>
    <col min="15625" max="15625" width="12.5703125" bestFit="1" customWidth="1"/>
    <col min="15626" max="15626" width="12.28515625" bestFit="1" customWidth="1"/>
    <col min="15652" max="15652" width="12.28515625" bestFit="1" customWidth="1"/>
    <col min="15655" max="15655" width="12" bestFit="1" customWidth="1"/>
    <col min="15657" max="15657" width="12.7109375" bestFit="1" customWidth="1"/>
    <col min="15873" max="15873" width="10.7109375" bestFit="1" customWidth="1"/>
    <col min="15874" max="15874" width="13.140625" bestFit="1" customWidth="1"/>
    <col min="15875" max="15875" width="12.5703125" bestFit="1" customWidth="1"/>
    <col min="15876" max="15876" width="12.28515625" bestFit="1" customWidth="1"/>
    <col min="15877" max="15877" width="13.140625" bestFit="1" customWidth="1"/>
    <col min="15878" max="15878" width="12.5703125" bestFit="1" customWidth="1"/>
    <col min="15879" max="15879" width="12.28515625" bestFit="1" customWidth="1"/>
    <col min="15880" max="15880" width="13.140625" bestFit="1" customWidth="1"/>
    <col min="15881" max="15881" width="12.5703125" bestFit="1" customWidth="1"/>
    <col min="15882" max="15882" width="12.28515625" bestFit="1" customWidth="1"/>
    <col min="15908" max="15908" width="12.28515625" bestFit="1" customWidth="1"/>
    <col min="15911" max="15911" width="12" bestFit="1" customWidth="1"/>
    <col min="15913" max="15913" width="12.7109375" bestFit="1" customWidth="1"/>
    <col min="16129" max="16129" width="10.7109375" bestFit="1" customWidth="1"/>
    <col min="16130" max="16130" width="13.140625" bestFit="1" customWidth="1"/>
    <col min="16131" max="16131" width="12.5703125" bestFit="1" customWidth="1"/>
    <col min="16132" max="16132" width="12.28515625" bestFit="1" customWidth="1"/>
    <col min="16133" max="16133" width="13.140625" bestFit="1" customWidth="1"/>
    <col min="16134" max="16134" width="12.5703125" bestFit="1" customWidth="1"/>
    <col min="16135" max="16135" width="12.28515625" bestFit="1" customWidth="1"/>
    <col min="16136" max="16136" width="13.140625" bestFit="1" customWidth="1"/>
    <col min="16137" max="16137" width="12.5703125" bestFit="1" customWidth="1"/>
    <col min="16138" max="16138" width="12.28515625" bestFit="1" customWidth="1"/>
    <col min="16164" max="16164" width="12.28515625" bestFit="1" customWidth="1"/>
    <col min="16167" max="16167" width="12" bestFit="1" customWidth="1"/>
    <col min="16169" max="16169" width="12.7109375" bestFit="1" customWidth="1"/>
  </cols>
  <sheetData>
    <row r="1" spans="1:50" x14ac:dyDescent="0.25">
      <c r="A1" s="20" t="str">
        <f>'[1]Manganese Graphs'!C34</f>
        <v>Manganese (mg/l)</v>
      </c>
      <c r="B1" s="20"/>
      <c r="C1" s="20"/>
      <c r="D1" s="20"/>
      <c r="E1" s="20"/>
      <c r="F1" s="20"/>
      <c r="G1" s="20"/>
      <c r="H1" s="20"/>
      <c r="I1" s="20"/>
      <c r="J1" s="20"/>
    </row>
    <row r="2" spans="1:50" x14ac:dyDescent="0.25">
      <c r="A2" s="2" t="str">
        <f>'[1]Manganese Graphs'!C35</f>
        <v>Time (min)</v>
      </c>
      <c r="B2" s="20">
        <f>'[1]Manganese Graphs'!D35</f>
        <v>6.5</v>
      </c>
      <c r="C2" s="20"/>
      <c r="D2" s="20"/>
      <c r="E2" s="20">
        <f>'[1]Manganese Graphs'!G35</f>
        <v>7.5</v>
      </c>
      <c r="F2" s="20"/>
      <c r="G2" s="20"/>
      <c r="H2" s="20">
        <f>'[1]Manganese Graphs'!J35</f>
        <v>8.5</v>
      </c>
      <c r="I2" s="20"/>
      <c r="J2" s="20"/>
    </row>
    <row r="3" spans="1:50" x14ac:dyDescent="0.25">
      <c r="A3" s="2">
        <f>'[1]Manganese Graphs'!C36</f>
        <v>0</v>
      </c>
      <c r="B3" s="2" t="str">
        <f>'[1]Manganese Graphs'!D36</f>
        <v>0,174 (l/min)</v>
      </c>
      <c r="C3" s="2" t="str">
        <f>'[1]Manganese Graphs'!E36</f>
        <v>0,262 (l/min)</v>
      </c>
      <c r="D3" s="2" t="str">
        <f>'[1]Manganese Graphs'!F36</f>
        <v>0,523 (l/min)</v>
      </c>
      <c r="E3" s="2" t="str">
        <f>'[1]Manganese Graphs'!G36</f>
        <v>0,174 (l/min)</v>
      </c>
      <c r="F3" s="2" t="str">
        <f>'[1]Manganese Graphs'!H36</f>
        <v>0,262 (l/min)</v>
      </c>
      <c r="G3" s="2" t="str">
        <f>'[1]Manganese Graphs'!I36</f>
        <v>0,523 (l/min)</v>
      </c>
      <c r="H3" s="2" t="str">
        <f>'[1]Manganese Graphs'!J36</f>
        <v>0,174 (l/min)</v>
      </c>
      <c r="I3" s="2" t="str">
        <f>'[1]Manganese Graphs'!K36</f>
        <v>0,262 (l/min)</v>
      </c>
      <c r="J3" s="2" t="str">
        <f>'[1]Manganese Graphs'!L36</f>
        <v>0,523 (l/min)</v>
      </c>
    </row>
    <row r="4" spans="1:50" x14ac:dyDescent="0.25">
      <c r="A4" s="2">
        <f>'[1]Manganese Graphs'!C37</f>
        <v>0</v>
      </c>
      <c r="B4" s="2" t="str">
        <f>'[1]Manganese Graphs'!D37</f>
        <v>1,67 (ml/min)</v>
      </c>
      <c r="C4" s="2" t="str">
        <f>'[1]Manganese Graphs'!E37</f>
        <v>2,52(ml/min)</v>
      </c>
      <c r="D4" s="2" t="str">
        <f>'[1]Manganese Graphs'!F37</f>
        <v>5,0 (ml/min)</v>
      </c>
      <c r="E4" s="2" t="str">
        <f>'[1]Manganese Graphs'!G37</f>
        <v>1,67 (ml/min)</v>
      </c>
      <c r="F4" s="2" t="str">
        <f>'[1]Manganese Graphs'!H37</f>
        <v>2,52(ml/min)</v>
      </c>
      <c r="G4" s="2" t="str">
        <f>'[1]Manganese Graphs'!I37</f>
        <v>5,0 (ml/min)</v>
      </c>
      <c r="H4" s="2" t="str">
        <f>'[1]Manganese Graphs'!J37</f>
        <v>1,67 (ml/min)</v>
      </c>
      <c r="I4" s="2" t="str">
        <f>'[1]Manganese Graphs'!K37</f>
        <v>2,52(ml/min)</v>
      </c>
      <c r="J4" s="2" t="str">
        <f>'[1]Manganese Graphs'!L37</f>
        <v>5,0 (ml/min)</v>
      </c>
    </row>
    <row r="5" spans="1:50" x14ac:dyDescent="0.25">
      <c r="A5">
        <f>'[1]Manganese Graphs'!C38</f>
        <v>10</v>
      </c>
      <c r="B5" s="5">
        <f>'[1]Manganese Graphs'!D38</f>
        <v>0.3</v>
      </c>
      <c r="C5" s="5">
        <f>'[1]Manganese Graphs'!E38</f>
        <v>0.2</v>
      </c>
      <c r="D5" s="5">
        <f>'[1]Manganese Graphs'!F38</f>
        <v>0.5</v>
      </c>
      <c r="E5" s="5">
        <f>'[1]Manganese Graphs'!G38</f>
        <v>0.53</v>
      </c>
      <c r="F5" s="5">
        <f>'[1]Manganese Graphs'!H38</f>
        <v>0.37</v>
      </c>
      <c r="G5" s="5">
        <f>'[1]Manganese Graphs'!I38</f>
        <v>0.5</v>
      </c>
      <c r="H5" s="5">
        <f>'[1]Manganese Graphs'!J38</f>
        <v>0.53333333333333333</v>
      </c>
      <c r="I5" s="5">
        <f>'[1]Manganese Graphs'!K38</f>
        <v>0.53333333333333333</v>
      </c>
      <c r="J5" s="5">
        <f>'[1]Manganese Graphs'!L38</f>
        <v>0.6333333333333333</v>
      </c>
    </row>
    <row r="6" spans="1:50" x14ac:dyDescent="0.25">
      <c r="A6">
        <f>'[1]Manganese Graphs'!C39</f>
        <v>20</v>
      </c>
      <c r="B6" s="5">
        <f>'[1]Manganese Graphs'!D39</f>
        <v>0.4</v>
      </c>
      <c r="C6" s="5">
        <f>'[1]Manganese Graphs'!E39</f>
        <v>0.2</v>
      </c>
      <c r="D6" s="5">
        <f>'[1]Manganese Graphs'!F39</f>
        <v>0.6</v>
      </c>
      <c r="E6" s="5">
        <f>'[1]Manganese Graphs'!G39</f>
        <v>0.5</v>
      </c>
      <c r="F6" s="5">
        <f>'[1]Manganese Graphs'!H39</f>
        <v>0.3</v>
      </c>
      <c r="G6" s="5">
        <f>'[1]Manganese Graphs'!I39</f>
        <v>0.6</v>
      </c>
      <c r="H6" s="5">
        <f>'[1]Manganese Graphs'!J39</f>
        <v>0.56666666666666676</v>
      </c>
      <c r="I6" s="5">
        <f>'[1]Manganese Graphs'!K39</f>
        <v>0.5</v>
      </c>
      <c r="J6" s="5">
        <f>'[1]Manganese Graphs'!L39</f>
        <v>0.5</v>
      </c>
    </row>
    <row r="7" spans="1:50" x14ac:dyDescent="0.25">
      <c r="A7">
        <f>'[1]Manganese Graphs'!C40</f>
        <v>30</v>
      </c>
      <c r="B7" s="5">
        <f>'[1]Manganese Graphs'!D40</f>
        <v>0.63</v>
      </c>
      <c r="C7" s="5">
        <f>'[1]Manganese Graphs'!E40</f>
        <v>0.37</v>
      </c>
      <c r="D7" s="5">
        <f>'[1]Manganese Graphs'!F40</f>
        <v>0.63</v>
      </c>
      <c r="E7" s="5">
        <f>'[1]Manganese Graphs'!G40</f>
        <v>0.5</v>
      </c>
      <c r="F7" s="5">
        <f>'[1]Manganese Graphs'!H40</f>
        <v>0.33</v>
      </c>
      <c r="G7" s="5">
        <f>'[1]Manganese Graphs'!I40</f>
        <v>0.63</v>
      </c>
      <c r="H7" s="5">
        <f>'[1]Manganese Graphs'!J40</f>
        <v>0.46666666666666662</v>
      </c>
      <c r="I7" s="5">
        <f>'[1]Manganese Graphs'!K40</f>
        <v>0.5</v>
      </c>
      <c r="J7" s="5">
        <f>'[1]Manganese Graphs'!L40</f>
        <v>0.56666666666666676</v>
      </c>
    </row>
    <row r="8" spans="1:50" x14ac:dyDescent="0.25">
      <c r="A8">
        <f>'[1]Manganese Graphs'!C41</f>
        <v>40</v>
      </c>
      <c r="B8" s="5">
        <f>'[1]Manganese Graphs'!D41</f>
        <v>0.6</v>
      </c>
      <c r="C8" s="5">
        <f>'[1]Manganese Graphs'!E41</f>
        <v>0.3</v>
      </c>
      <c r="D8" s="5">
        <f>'[1]Manganese Graphs'!F41</f>
        <v>0.6</v>
      </c>
      <c r="E8" s="5">
        <f>'[1]Manganese Graphs'!G41</f>
        <v>0.5</v>
      </c>
      <c r="F8" s="5">
        <f>'[1]Manganese Graphs'!H41</f>
        <v>0.4</v>
      </c>
      <c r="G8" s="5">
        <f>'[1]Manganese Graphs'!I41</f>
        <v>0.6</v>
      </c>
      <c r="H8" s="5">
        <f>'[1]Manganese Graphs'!J41</f>
        <v>0.33333333333333331</v>
      </c>
      <c r="I8" s="5">
        <f>'[1]Manganese Graphs'!K41</f>
        <v>0.5</v>
      </c>
      <c r="J8" s="5">
        <f>'[1]Manganese Graphs'!L41</f>
        <v>0.56666666666666676</v>
      </c>
    </row>
    <row r="9" spans="1:50" x14ac:dyDescent="0.25">
      <c r="A9">
        <f>'[1]Manganese Graphs'!C42</f>
        <v>50</v>
      </c>
      <c r="B9" s="5">
        <f>'[1]Manganese Graphs'!D42</f>
        <v>0.5</v>
      </c>
      <c r="C9" s="5">
        <f>'[1]Manganese Graphs'!E42</f>
        <v>0.3</v>
      </c>
      <c r="D9" s="5">
        <f>'[1]Manganese Graphs'!F42</f>
        <v>0.4</v>
      </c>
      <c r="E9" s="5">
        <f>'[1]Manganese Graphs'!G42</f>
        <v>0.5</v>
      </c>
      <c r="F9" s="5">
        <f>'[1]Manganese Graphs'!H42</f>
        <v>0.4</v>
      </c>
      <c r="G9" s="5">
        <f>'[1]Manganese Graphs'!I42</f>
        <v>0.4</v>
      </c>
      <c r="H9" s="5">
        <f>'[1]Manganese Graphs'!J42</f>
        <v>0.43333333333333335</v>
      </c>
      <c r="I9" s="5">
        <f>'[1]Manganese Graphs'!K42</f>
        <v>0.46666666666666662</v>
      </c>
      <c r="J9" s="5">
        <f>'[1]Manganese Graphs'!L42</f>
        <v>0.6333333333333333</v>
      </c>
    </row>
    <row r="10" spans="1:50" x14ac:dyDescent="0.25">
      <c r="A10">
        <f>'[1]Manganese Graphs'!C43</f>
        <v>60</v>
      </c>
      <c r="B10" s="5">
        <f>'[1]Manganese Graphs'!D43</f>
        <v>0.5</v>
      </c>
      <c r="C10" s="5">
        <f>'[1]Manganese Graphs'!E43</f>
        <v>0.37</v>
      </c>
      <c r="D10" s="5">
        <f>'[1]Manganese Graphs'!F43</f>
        <v>0.5</v>
      </c>
      <c r="E10" s="5">
        <f>'[1]Manganese Graphs'!G43</f>
        <v>0.47</v>
      </c>
      <c r="F10" s="5">
        <f>'[1]Manganese Graphs'!H43</f>
        <v>0.3</v>
      </c>
      <c r="G10" s="5">
        <f>'[1]Manganese Graphs'!I43</f>
        <v>0.5</v>
      </c>
      <c r="H10" s="5">
        <f>'[1]Manganese Graphs'!J43</f>
        <v>0.53333333333333333</v>
      </c>
      <c r="I10" s="5">
        <f>'[1]Manganese Graphs'!K43</f>
        <v>0.53333333333333333</v>
      </c>
      <c r="J10" s="5">
        <f>'[1]Manganese Graphs'!L43</f>
        <v>0.6</v>
      </c>
    </row>
    <row r="12" spans="1:50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20" t="s"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"/>
      <c r="AI12" s="20" t="s">
        <v>1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x14ac:dyDescent="0.25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"/>
      <c r="R13" s="20" t="s">
        <v>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"/>
      <c r="AI13" s="20" t="s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x14ac:dyDescent="0.25">
      <c r="A14" s="20" t="s">
        <v>3</v>
      </c>
      <c r="B14" s="20"/>
      <c r="C14" s="20"/>
      <c r="D14" s="3" t="s">
        <v>4</v>
      </c>
      <c r="M14" s="2" t="s">
        <v>5</v>
      </c>
      <c r="O14" s="2" t="s">
        <v>4</v>
      </c>
      <c r="Q14" s="1"/>
      <c r="R14" s="20" t="s">
        <v>3</v>
      </c>
      <c r="S14" s="20"/>
      <c r="T14" s="20"/>
      <c r="U14" s="3" t="s">
        <v>4</v>
      </c>
      <c r="AD14" s="2" t="s">
        <v>5</v>
      </c>
      <c r="AF14" s="2" t="s">
        <v>4</v>
      </c>
      <c r="AH14" s="1"/>
      <c r="AI14" s="20" t="s">
        <v>3</v>
      </c>
      <c r="AJ14" s="20"/>
      <c r="AK14" s="20"/>
      <c r="AL14" s="3" t="s">
        <v>4</v>
      </c>
      <c r="AU14" s="2" t="s">
        <v>5</v>
      </c>
      <c r="AW14" s="2" t="s">
        <v>4</v>
      </c>
    </row>
    <row r="15" spans="1:50" x14ac:dyDescent="0.25">
      <c r="A15" s="6"/>
      <c r="B15" s="6" t="s">
        <v>6</v>
      </c>
      <c r="C15" s="6"/>
      <c r="D15" s="3"/>
      <c r="M15" s="2"/>
      <c r="O15" s="2"/>
      <c r="Q15" s="1"/>
      <c r="R15" s="6"/>
      <c r="S15" s="6" t="s">
        <v>7</v>
      </c>
      <c r="T15" s="6"/>
      <c r="U15" s="3"/>
      <c r="AD15" s="2"/>
      <c r="AF15" s="2"/>
      <c r="AH15" s="1"/>
      <c r="AI15" s="6"/>
      <c r="AJ15" s="6" t="s">
        <v>8</v>
      </c>
      <c r="AK15" s="6"/>
      <c r="AL15" s="3"/>
      <c r="AU15" s="2"/>
      <c r="AW15" s="2"/>
    </row>
    <row r="16" spans="1:50" x14ac:dyDescent="0.25">
      <c r="A16" s="6"/>
      <c r="B16" s="6" t="s">
        <v>9</v>
      </c>
      <c r="C16" s="6"/>
      <c r="D16" s="3"/>
      <c r="M16" s="2"/>
      <c r="O16" s="2"/>
      <c r="Q16" s="1"/>
      <c r="R16" s="6"/>
      <c r="S16" s="6" t="s">
        <v>10</v>
      </c>
      <c r="T16" s="6"/>
      <c r="U16" s="3"/>
      <c r="AD16" s="2"/>
      <c r="AF16" s="2"/>
      <c r="AH16" s="1"/>
      <c r="AI16" s="6"/>
      <c r="AJ16" s="6" t="s">
        <v>11</v>
      </c>
      <c r="AK16" s="6"/>
      <c r="AL16" s="3"/>
      <c r="AU16" s="2"/>
      <c r="AW16" s="2"/>
    </row>
    <row r="17" spans="1:50" ht="18.75" x14ac:dyDescent="0.35">
      <c r="A17" t="s">
        <v>12</v>
      </c>
      <c r="B17" t="s">
        <v>13</v>
      </c>
      <c r="C17" t="s">
        <v>14</v>
      </c>
      <c r="F17" s="2" t="s">
        <v>15</v>
      </c>
      <c r="G17" s="6" t="s">
        <v>16</v>
      </c>
      <c r="H17" s="6" t="s">
        <v>17</v>
      </c>
      <c r="I17" s="2" t="s">
        <v>18</v>
      </c>
      <c r="J17" s="2" t="s">
        <v>19</v>
      </c>
      <c r="K17" s="2" t="s">
        <v>20</v>
      </c>
      <c r="L17" s="7" t="s">
        <v>21</v>
      </c>
      <c r="M17" t="s">
        <v>14</v>
      </c>
      <c r="O17" t="s">
        <v>22</v>
      </c>
      <c r="Q17" s="1"/>
      <c r="R17" t="s">
        <v>12</v>
      </c>
      <c r="S17" t="s">
        <v>13</v>
      </c>
      <c r="T17" t="s">
        <v>14</v>
      </c>
      <c r="W17" s="2" t="s">
        <v>15</v>
      </c>
      <c r="X17" s="6" t="s">
        <v>16</v>
      </c>
      <c r="Y17" s="6" t="s">
        <v>17</v>
      </c>
      <c r="Z17" s="2" t="s">
        <v>18</v>
      </c>
      <c r="AA17" s="2" t="s">
        <v>19</v>
      </c>
      <c r="AB17" s="2" t="s">
        <v>20</v>
      </c>
      <c r="AC17" s="7" t="s">
        <v>21</v>
      </c>
      <c r="AD17" t="s">
        <v>14</v>
      </c>
      <c r="AF17" t="s">
        <v>22</v>
      </c>
      <c r="AH17" s="1"/>
      <c r="AI17" t="s">
        <v>12</v>
      </c>
      <c r="AJ17" t="s">
        <v>13</v>
      </c>
      <c r="AK17" t="s">
        <v>14</v>
      </c>
      <c r="AN17" s="2" t="s">
        <v>15</v>
      </c>
      <c r="AO17" s="6" t="s">
        <v>16</v>
      </c>
      <c r="AP17" s="6" t="s">
        <v>17</v>
      </c>
      <c r="AQ17" s="2" t="s">
        <v>18</v>
      </c>
      <c r="AR17" s="2" t="s">
        <v>19</v>
      </c>
      <c r="AS17" s="2" t="s">
        <v>20</v>
      </c>
      <c r="AT17" s="7" t="s">
        <v>21</v>
      </c>
      <c r="AU17" t="s">
        <v>14</v>
      </c>
      <c r="AW17" t="s">
        <v>22</v>
      </c>
    </row>
    <row r="18" spans="1:50" x14ac:dyDescent="0.25">
      <c r="A18">
        <v>2.7</v>
      </c>
      <c r="B18" s="8">
        <f t="shared" ref="B18:B23" si="0">B5</f>
        <v>0.3</v>
      </c>
      <c r="C18">
        <f t="shared" ref="C18:C23" si="1">((((A18-B18)/$B$34))*$B$35)</f>
        <v>6.2421524663677132E-5</v>
      </c>
      <c r="E18">
        <f t="shared" ref="E18:E23" si="2">(C18-$C$29)^2</f>
        <v>2.3993889101150481E-11</v>
      </c>
      <c r="F18">
        <f t="shared" ref="F18:F23" si="3">LN(E18)</f>
        <v>-24.453221938787376</v>
      </c>
      <c r="G18" s="21">
        <v>8.3140000000000001</v>
      </c>
      <c r="H18" s="21">
        <f>25+273.15</f>
        <v>298.14999999999998</v>
      </c>
      <c r="I18">
        <f t="shared" ref="I18:I23" si="4">(1+(1/B18))</f>
        <v>4.3333333333333339</v>
      </c>
      <c r="J18">
        <f t="shared" ref="J18:J23" si="5">LN(I18)</f>
        <v>1.4663370687934272</v>
      </c>
      <c r="K18">
        <f t="shared" ref="K18:K23" si="6">$G$18*$H$18*LN(J18)</f>
        <v>948.81139278130945</v>
      </c>
      <c r="L18">
        <f t="shared" ref="L18:L23" si="7">K18^2</f>
        <v>900243.05907160824</v>
      </c>
      <c r="M18">
        <f>C18^(-$F$34*((L18)^2))</f>
        <v>1.000784941170586</v>
      </c>
      <c r="O18">
        <f t="shared" ref="O18:O23" si="8">(C18-M18)^2</f>
        <v>1.0014455613264837</v>
      </c>
      <c r="Q18" s="1"/>
      <c r="R18">
        <v>2.7</v>
      </c>
      <c r="S18" s="8">
        <f t="shared" ref="S18:S23" si="9">C5</f>
        <v>0.2</v>
      </c>
      <c r="T18">
        <f t="shared" ref="T18:T23" si="10">((((R18-S18)/$B$34))*$B$35)</f>
        <v>6.5022421524663673E-5</v>
      </c>
      <c r="V18">
        <f t="shared" ref="V18:V23" si="11">(T18-$C$29)^2</f>
        <v>5.6238789796251182E-11</v>
      </c>
      <c r="W18">
        <f t="shared" ref="W18:W23" si="12">LN(V18)</f>
        <v>-23.601414387216501</v>
      </c>
      <c r="X18" s="21">
        <v>8.3140000000000001</v>
      </c>
      <c r="Y18" s="21">
        <f>25+273.15</f>
        <v>298.14999999999998</v>
      </c>
      <c r="Z18">
        <f t="shared" ref="Z18:Z23" si="13">(1+(1/S18))</f>
        <v>6</v>
      </c>
      <c r="AA18">
        <f t="shared" ref="AA18:AA23" si="14">LN(Z18)</f>
        <v>1.791759469228055</v>
      </c>
      <c r="AB18">
        <f t="shared" ref="AB18:AB23" si="15">$G$18*$H$18*LN(AA18)</f>
        <v>1445.6425417273986</v>
      </c>
      <c r="AC18">
        <f t="shared" ref="AC18:AC23" si="16">AB18^2</f>
        <v>2089882.3584520533</v>
      </c>
      <c r="AD18">
        <f>T18^(-$W$34*((AC18)^2))</f>
        <v>1.0042195918629599</v>
      </c>
      <c r="AF18">
        <f t="shared" ref="AF18:AF23" si="17">(T18-AD18)^2</f>
        <v>1.0083263993301144</v>
      </c>
      <c r="AH18" s="1"/>
      <c r="AI18">
        <v>2.7</v>
      </c>
      <c r="AJ18" s="8">
        <f t="shared" ref="AJ18:AJ23" si="18">D5</f>
        <v>0.5</v>
      </c>
      <c r="AK18">
        <f t="shared" ref="AK18:AK23" si="19">((((AI18-AJ18)/$B$34))*$B$35)</f>
        <v>5.7219730941704037E-5</v>
      </c>
      <c r="AM18">
        <f t="shared" ref="AM18:AM23" si="20">(AK18-$C$29)^2</f>
        <v>9.207459988694222E-14</v>
      </c>
      <c r="AN18">
        <f t="shared" ref="AN18:AN23" si="21">LN(AM18)</f>
        <v>-30.016177278101438</v>
      </c>
      <c r="AO18" s="21">
        <v>8.3140000000000001</v>
      </c>
      <c r="AP18" s="21">
        <f>25+273.15</f>
        <v>298.14999999999998</v>
      </c>
      <c r="AQ18">
        <f t="shared" ref="AQ18:AQ23" si="22">(1+(1/AJ18))</f>
        <v>3</v>
      </c>
      <c r="AR18">
        <f t="shared" ref="AR18:AR23" si="23">LN(AQ18)</f>
        <v>1.0986122886681098</v>
      </c>
      <c r="AS18">
        <f t="shared" ref="AS18:AS23" si="24">$G$18*$H$18*LN(AR18)</f>
        <v>233.12755140978118</v>
      </c>
      <c r="AT18">
        <f t="shared" ref="AT18:AT23" si="25">AS18^2</f>
        <v>54348.455226320162</v>
      </c>
      <c r="AU18">
        <f>AK18^(-$AN$34*((AT18)^2))</f>
        <v>1.0000028854123446</v>
      </c>
      <c r="AW18">
        <f t="shared" ref="AW18:AW23" si="26">(AK18-AU18)^2</f>
        <v>0.99989133431502386</v>
      </c>
    </row>
    <row r="19" spans="1:50" x14ac:dyDescent="0.25">
      <c r="A19">
        <v>2.7</v>
      </c>
      <c r="B19" s="8">
        <f t="shared" si="0"/>
        <v>0.4</v>
      </c>
      <c r="C19">
        <f t="shared" si="1"/>
        <v>5.9820627802690591E-5</v>
      </c>
      <c r="E19">
        <f t="shared" si="2"/>
        <v>5.2783173690290644E-12</v>
      </c>
      <c r="F19">
        <f t="shared" si="3"/>
        <v>-25.967413749107806</v>
      </c>
      <c r="G19" s="21"/>
      <c r="H19" s="21"/>
      <c r="I19">
        <f t="shared" si="4"/>
        <v>3.5</v>
      </c>
      <c r="J19">
        <f t="shared" si="5"/>
        <v>1.2527629684953681</v>
      </c>
      <c r="K19">
        <f t="shared" si="6"/>
        <v>558.60556975759175</v>
      </c>
      <c r="L19">
        <f t="shared" si="7"/>
        <v>312040.18256420369</v>
      </c>
      <c r="M19">
        <f t="shared" ref="M19:M23" si="27">C19^(-$F$34*((L19)^2))</f>
        <v>1.0000946877296522</v>
      </c>
      <c r="O19">
        <f t="shared" si="8"/>
        <v>1.0000697354194139</v>
      </c>
      <c r="Q19" s="1"/>
      <c r="R19">
        <v>2.7</v>
      </c>
      <c r="S19" s="8">
        <f t="shared" si="9"/>
        <v>0.2</v>
      </c>
      <c r="T19">
        <f t="shared" si="10"/>
        <v>6.5022421524663673E-5</v>
      </c>
      <c r="V19">
        <f t="shared" si="11"/>
        <v>5.6238789796251182E-11</v>
      </c>
      <c r="W19">
        <f t="shared" si="12"/>
        <v>-23.601414387216501</v>
      </c>
      <c r="X19" s="21"/>
      <c r="Y19" s="21"/>
      <c r="Z19">
        <f t="shared" si="13"/>
        <v>6</v>
      </c>
      <c r="AA19">
        <f t="shared" si="14"/>
        <v>1.791759469228055</v>
      </c>
      <c r="AB19">
        <f t="shared" si="15"/>
        <v>1445.6425417273986</v>
      </c>
      <c r="AC19">
        <f t="shared" si="16"/>
        <v>2089882.3584520533</v>
      </c>
      <c r="AD19">
        <f t="shared" ref="AD19:AD23" si="28">T19^(-$W$34*((AC19)^2))</f>
        <v>1.0042195918629599</v>
      </c>
      <c r="AF19">
        <f t="shared" si="17"/>
        <v>1.0083263993301144</v>
      </c>
      <c r="AH19" s="1"/>
      <c r="AI19">
        <v>2.7</v>
      </c>
      <c r="AJ19" s="8">
        <f t="shared" si="18"/>
        <v>0.6</v>
      </c>
      <c r="AK19">
        <f t="shared" si="19"/>
        <v>5.4618834080717482E-5</v>
      </c>
      <c r="AM19">
        <f t="shared" si="20"/>
        <v>8.4351607937242456E-12</v>
      </c>
      <c r="AN19">
        <f t="shared" si="21"/>
        <v>-25.498612337430121</v>
      </c>
      <c r="AO19" s="21"/>
      <c r="AP19" s="21"/>
      <c r="AQ19">
        <f t="shared" si="22"/>
        <v>2.666666666666667</v>
      </c>
      <c r="AR19">
        <f t="shared" si="23"/>
        <v>0.9808292530117263</v>
      </c>
      <c r="AS19">
        <f t="shared" si="24"/>
        <v>-47.982225129870635</v>
      </c>
      <c r="AT19">
        <f t="shared" si="25"/>
        <v>2302.2939284135891</v>
      </c>
      <c r="AU19">
        <f t="shared" ref="AU19:AU23" si="29">AK19^(-$AN$34*((AT19)^2))</f>
        <v>1.0000000052025668</v>
      </c>
      <c r="AW19">
        <f t="shared" si="26"/>
        <v>0.99989077571962093</v>
      </c>
    </row>
    <row r="20" spans="1:50" x14ac:dyDescent="0.25">
      <c r="A20">
        <v>2.7</v>
      </c>
      <c r="B20" s="8">
        <f t="shared" si="0"/>
        <v>0.63</v>
      </c>
      <c r="C20">
        <f t="shared" si="1"/>
        <v>5.3838565022421525E-5</v>
      </c>
      <c r="E20">
        <f t="shared" si="2"/>
        <v>1.3576305799656353E-11</v>
      </c>
      <c r="F20">
        <f t="shared" si="3"/>
        <v>-25.022695063231424</v>
      </c>
      <c r="G20" s="21"/>
      <c r="H20" s="21"/>
      <c r="I20">
        <f t="shared" si="4"/>
        <v>2.587301587301587</v>
      </c>
      <c r="J20">
        <f t="shared" si="5"/>
        <v>0.95061547441522953</v>
      </c>
      <c r="K20">
        <f t="shared" si="6"/>
        <v>-125.54137073535101</v>
      </c>
      <c r="L20">
        <f t="shared" si="7"/>
        <v>15760.635766110847</v>
      </c>
      <c r="M20">
        <f t="shared" si="27"/>
        <v>1.0000002441629996</v>
      </c>
      <c r="O20">
        <f t="shared" si="8"/>
        <v>0.99989281406831432</v>
      </c>
      <c r="Q20" s="1"/>
      <c r="R20">
        <v>2.7</v>
      </c>
      <c r="S20" s="8">
        <f t="shared" si="9"/>
        <v>0.37</v>
      </c>
      <c r="T20">
        <f t="shared" si="10"/>
        <v>6.0600896860986548E-5</v>
      </c>
      <c r="V20">
        <f t="shared" si="11"/>
        <v>9.4724093475526315E-12</v>
      </c>
      <c r="W20">
        <f t="shared" si="12"/>
        <v>-25.382637822129425</v>
      </c>
      <c r="X20" s="21"/>
      <c r="Y20" s="21"/>
      <c r="Z20">
        <f t="shared" si="13"/>
        <v>3.7027027027027026</v>
      </c>
      <c r="AA20">
        <f t="shared" si="14"/>
        <v>1.3090630131839005</v>
      </c>
      <c r="AB20">
        <f t="shared" si="15"/>
        <v>667.57479787715738</v>
      </c>
      <c r="AC20">
        <f t="shared" si="16"/>
        <v>445656.11076072755</v>
      </c>
      <c r="AD20">
        <f t="shared" si="28"/>
        <v>1.0001928921489645</v>
      </c>
      <c r="AF20">
        <f t="shared" si="17"/>
        <v>1.0002646000051825</v>
      </c>
      <c r="AH20" s="1"/>
      <c r="AI20">
        <v>2.7</v>
      </c>
      <c r="AJ20" s="8">
        <f t="shared" si="18"/>
        <v>0.63</v>
      </c>
      <c r="AK20">
        <f t="shared" si="19"/>
        <v>5.3838565022421525E-5</v>
      </c>
      <c r="AM20">
        <f t="shared" si="20"/>
        <v>1.3576305799656353E-11</v>
      </c>
      <c r="AN20">
        <f t="shared" si="21"/>
        <v>-25.022695063231424</v>
      </c>
      <c r="AO20" s="21"/>
      <c r="AP20" s="21"/>
      <c r="AQ20">
        <f t="shared" si="22"/>
        <v>2.587301587301587</v>
      </c>
      <c r="AR20">
        <f t="shared" si="23"/>
        <v>0.95061547441522953</v>
      </c>
      <c r="AS20">
        <f t="shared" si="24"/>
        <v>-125.54137073535101</v>
      </c>
      <c r="AT20">
        <f t="shared" si="25"/>
        <v>15760.635766110847</v>
      </c>
      <c r="AU20">
        <f t="shared" si="29"/>
        <v>1.0000002441629996</v>
      </c>
      <c r="AW20">
        <f t="shared" si="26"/>
        <v>0.99989281406831432</v>
      </c>
    </row>
    <row r="21" spans="1:50" x14ac:dyDescent="0.25">
      <c r="A21">
        <v>2.7</v>
      </c>
      <c r="B21" s="8">
        <f t="shared" si="0"/>
        <v>0.6</v>
      </c>
      <c r="C21">
        <f t="shared" si="1"/>
        <v>5.4618834080717482E-5</v>
      </c>
      <c r="E21">
        <f t="shared" si="2"/>
        <v>8.4351607937242456E-12</v>
      </c>
      <c r="F21">
        <f t="shared" si="3"/>
        <v>-25.498612337430121</v>
      </c>
      <c r="G21" s="21"/>
      <c r="H21" s="21"/>
      <c r="I21">
        <f t="shared" si="4"/>
        <v>2.666666666666667</v>
      </c>
      <c r="J21">
        <f t="shared" si="5"/>
        <v>0.9808292530117263</v>
      </c>
      <c r="K21">
        <f t="shared" si="6"/>
        <v>-47.982225129870635</v>
      </c>
      <c r="L21">
        <f t="shared" si="7"/>
        <v>2302.2939284135891</v>
      </c>
      <c r="M21">
        <f t="shared" si="27"/>
        <v>1.0000000052025668</v>
      </c>
      <c r="O21">
        <f t="shared" si="8"/>
        <v>0.99989077571962093</v>
      </c>
      <c r="Q21" s="1"/>
      <c r="R21">
        <v>2.7</v>
      </c>
      <c r="S21" s="8">
        <f t="shared" si="9"/>
        <v>0.3</v>
      </c>
      <c r="T21">
        <f t="shared" si="10"/>
        <v>6.2421524663677132E-5</v>
      </c>
      <c r="V21">
        <f t="shared" si="11"/>
        <v>2.3993889101150481E-11</v>
      </c>
      <c r="W21">
        <f t="shared" si="12"/>
        <v>-24.453221938787376</v>
      </c>
      <c r="X21" s="21"/>
      <c r="Y21" s="21"/>
      <c r="Z21">
        <f t="shared" si="13"/>
        <v>4.3333333333333339</v>
      </c>
      <c r="AA21">
        <f t="shared" si="14"/>
        <v>1.4663370687934272</v>
      </c>
      <c r="AB21">
        <f t="shared" si="15"/>
        <v>948.81139278130945</v>
      </c>
      <c r="AC21">
        <f t="shared" si="16"/>
        <v>900243.05907160824</v>
      </c>
      <c r="AD21">
        <f t="shared" si="28"/>
        <v>1.000784941170586</v>
      </c>
      <c r="AF21">
        <f t="shared" si="17"/>
        <v>1.0014455613264837</v>
      </c>
      <c r="AH21" s="1"/>
      <c r="AI21">
        <v>2.7</v>
      </c>
      <c r="AJ21" s="8">
        <f t="shared" si="18"/>
        <v>0.6</v>
      </c>
      <c r="AK21">
        <f t="shared" si="19"/>
        <v>5.4618834080717482E-5</v>
      </c>
      <c r="AM21">
        <f t="shared" si="20"/>
        <v>8.4351607937242456E-12</v>
      </c>
      <c r="AN21">
        <f t="shared" si="21"/>
        <v>-25.498612337430121</v>
      </c>
      <c r="AO21" s="21"/>
      <c r="AP21" s="21"/>
      <c r="AQ21">
        <f t="shared" si="22"/>
        <v>2.666666666666667</v>
      </c>
      <c r="AR21">
        <f t="shared" si="23"/>
        <v>0.9808292530117263</v>
      </c>
      <c r="AS21">
        <f t="shared" si="24"/>
        <v>-47.982225129870635</v>
      </c>
      <c r="AT21">
        <f t="shared" si="25"/>
        <v>2302.2939284135891</v>
      </c>
      <c r="AU21">
        <f t="shared" si="29"/>
        <v>1.0000000052025668</v>
      </c>
      <c r="AW21">
        <f t="shared" si="26"/>
        <v>0.99989077571962093</v>
      </c>
    </row>
    <row r="22" spans="1:50" x14ac:dyDescent="0.25">
      <c r="A22">
        <v>2.7</v>
      </c>
      <c r="B22" s="8">
        <f t="shared" si="0"/>
        <v>0.5</v>
      </c>
      <c r="C22">
        <f t="shared" si="1"/>
        <v>5.7219730941704037E-5</v>
      </c>
      <c r="E22">
        <f t="shared" si="2"/>
        <v>9.207459988694222E-14</v>
      </c>
      <c r="F22">
        <f t="shared" si="3"/>
        <v>-30.016177278101438</v>
      </c>
      <c r="G22" s="21"/>
      <c r="H22" s="21"/>
      <c r="I22">
        <f t="shared" si="4"/>
        <v>3</v>
      </c>
      <c r="J22">
        <f t="shared" si="5"/>
        <v>1.0986122886681098</v>
      </c>
      <c r="K22">
        <f t="shared" si="6"/>
        <v>233.12755140978118</v>
      </c>
      <c r="L22">
        <f t="shared" si="7"/>
        <v>54348.455226320162</v>
      </c>
      <c r="M22">
        <f t="shared" si="27"/>
        <v>1.0000028854123446</v>
      </c>
      <c r="O22">
        <f t="shared" si="8"/>
        <v>0.99989133431502386</v>
      </c>
      <c r="Q22" s="1"/>
      <c r="R22">
        <v>2.7</v>
      </c>
      <c r="S22" s="8">
        <f t="shared" si="9"/>
        <v>0.3</v>
      </c>
      <c r="T22">
        <f t="shared" si="10"/>
        <v>6.2421524663677132E-5</v>
      </c>
      <c r="V22">
        <f t="shared" si="11"/>
        <v>2.3993889101150481E-11</v>
      </c>
      <c r="W22">
        <f t="shared" si="12"/>
        <v>-24.453221938787376</v>
      </c>
      <c r="X22" s="21"/>
      <c r="Y22" s="21"/>
      <c r="Z22">
        <f t="shared" si="13"/>
        <v>4.3333333333333339</v>
      </c>
      <c r="AA22">
        <f t="shared" si="14"/>
        <v>1.4663370687934272</v>
      </c>
      <c r="AB22">
        <f t="shared" si="15"/>
        <v>948.81139278130945</v>
      </c>
      <c r="AC22">
        <f t="shared" si="16"/>
        <v>900243.05907160824</v>
      </c>
      <c r="AD22">
        <f t="shared" si="28"/>
        <v>1.000784941170586</v>
      </c>
      <c r="AF22">
        <f t="shared" si="17"/>
        <v>1.0014455613264837</v>
      </c>
      <c r="AH22" s="1"/>
      <c r="AI22">
        <v>2.7</v>
      </c>
      <c r="AJ22" s="8">
        <f t="shared" si="18"/>
        <v>0.4</v>
      </c>
      <c r="AK22">
        <f t="shared" si="19"/>
        <v>5.9820627802690591E-5</v>
      </c>
      <c r="AM22">
        <f t="shared" si="20"/>
        <v>5.2783173690290644E-12</v>
      </c>
      <c r="AN22">
        <f t="shared" si="21"/>
        <v>-25.967413749107806</v>
      </c>
      <c r="AO22" s="21"/>
      <c r="AP22" s="21"/>
      <c r="AQ22">
        <f t="shared" si="22"/>
        <v>3.5</v>
      </c>
      <c r="AR22">
        <f t="shared" si="23"/>
        <v>1.2527629684953681</v>
      </c>
      <c r="AS22">
        <f t="shared" si="24"/>
        <v>558.60556975759175</v>
      </c>
      <c r="AT22">
        <f t="shared" si="25"/>
        <v>312040.18256420369</v>
      </c>
      <c r="AU22">
        <f t="shared" si="29"/>
        <v>1.0000946877296522</v>
      </c>
      <c r="AW22">
        <f t="shared" si="26"/>
        <v>1.0000697354194139</v>
      </c>
    </row>
    <row r="23" spans="1:50" x14ac:dyDescent="0.25">
      <c r="A23">
        <v>2.7</v>
      </c>
      <c r="B23" s="8">
        <f t="shared" si="0"/>
        <v>0.5</v>
      </c>
      <c r="C23">
        <f t="shared" si="1"/>
        <v>5.7219730941704037E-5</v>
      </c>
      <c r="E23">
        <f t="shared" si="2"/>
        <v>9.207459988694222E-14</v>
      </c>
      <c r="F23">
        <f t="shared" si="3"/>
        <v>-30.016177278101438</v>
      </c>
      <c r="G23" s="21"/>
      <c r="H23" s="21"/>
      <c r="I23">
        <f t="shared" si="4"/>
        <v>3</v>
      </c>
      <c r="J23">
        <f t="shared" si="5"/>
        <v>1.0986122886681098</v>
      </c>
      <c r="K23">
        <f t="shared" si="6"/>
        <v>233.12755140978118</v>
      </c>
      <c r="L23">
        <f t="shared" si="7"/>
        <v>54348.455226320162</v>
      </c>
      <c r="M23">
        <f t="shared" si="27"/>
        <v>1.0000028854123446</v>
      </c>
      <c r="O23">
        <f t="shared" si="8"/>
        <v>0.99989133431502386</v>
      </c>
      <c r="Q23" s="1"/>
      <c r="R23">
        <v>2.7</v>
      </c>
      <c r="S23" s="8">
        <f t="shared" si="9"/>
        <v>0.37</v>
      </c>
      <c r="T23">
        <f t="shared" si="10"/>
        <v>6.0600896860986548E-5</v>
      </c>
      <c r="V23">
        <f t="shared" si="11"/>
        <v>9.4724093475526315E-12</v>
      </c>
      <c r="W23">
        <f t="shared" si="12"/>
        <v>-25.382637822129425</v>
      </c>
      <c r="X23" s="21"/>
      <c r="Y23" s="21"/>
      <c r="Z23">
        <f t="shared" si="13"/>
        <v>3.7027027027027026</v>
      </c>
      <c r="AA23">
        <f t="shared" si="14"/>
        <v>1.3090630131839005</v>
      </c>
      <c r="AB23">
        <f t="shared" si="15"/>
        <v>667.57479787715738</v>
      </c>
      <c r="AC23">
        <f t="shared" si="16"/>
        <v>445656.11076072755</v>
      </c>
      <c r="AD23">
        <f t="shared" si="28"/>
        <v>1.0001928921489645</v>
      </c>
      <c r="AF23">
        <f t="shared" si="17"/>
        <v>1.0002646000051825</v>
      </c>
      <c r="AH23" s="1"/>
      <c r="AI23">
        <v>2.7</v>
      </c>
      <c r="AJ23" s="8">
        <f t="shared" si="18"/>
        <v>0.5</v>
      </c>
      <c r="AK23">
        <f t="shared" si="19"/>
        <v>5.7219730941704037E-5</v>
      </c>
      <c r="AM23">
        <f t="shared" si="20"/>
        <v>9.207459988694222E-14</v>
      </c>
      <c r="AN23">
        <f t="shared" si="21"/>
        <v>-30.016177278101438</v>
      </c>
      <c r="AO23" s="21"/>
      <c r="AP23" s="21"/>
      <c r="AQ23">
        <f t="shared" si="22"/>
        <v>3</v>
      </c>
      <c r="AR23">
        <f t="shared" si="23"/>
        <v>1.0986122886681098</v>
      </c>
      <c r="AS23">
        <f t="shared" si="24"/>
        <v>233.12755140978118</v>
      </c>
      <c r="AT23">
        <f t="shared" si="25"/>
        <v>54348.455226320162</v>
      </c>
      <c r="AU23">
        <f t="shared" si="29"/>
        <v>1.0000028854123446</v>
      </c>
      <c r="AW23">
        <f t="shared" si="26"/>
        <v>0.99989133431502386</v>
      </c>
    </row>
    <row r="24" spans="1:50" x14ac:dyDescent="0.25">
      <c r="B24" s="9"/>
      <c r="Q24" s="1"/>
      <c r="S24" s="9"/>
      <c r="AH24" s="1"/>
      <c r="AJ24" s="9"/>
    </row>
    <row r="25" spans="1:50" x14ac:dyDescent="0.25">
      <c r="B25" s="9"/>
      <c r="Q25" s="1"/>
      <c r="S25" s="9"/>
      <c r="AH25" s="1"/>
      <c r="AJ25" s="9"/>
    </row>
    <row r="26" spans="1:50" x14ac:dyDescent="0.25">
      <c r="B26" s="9"/>
      <c r="Q26" s="1"/>
      <c r="S26" s="9"/>
      <c r="AH26" s="1"/>
      <c r="AJ26" s="9"/>
    </row>
    <row r="27" spans="1:50" x14ac:dyDescent="0.25">
      <c r="B27" s="9"/>
      <c r="Q27" s="1"/>
      <c r="S27" s="9"/>
      <c r="AH27" s="1"/>
      <c r="AJ27" s="9"/>
    </row>
    <row r="28" spans="1:50" x14ac:dyDescent="0.25">
      <c r="B28" s="5"/>
      <c r="Q28" s="1"/>
      <c r="S28" s="5"/>
      <c r="AH28" s="1"/>
      <c r="AJ28" s="5"/>
    </row>
    <row r="29" spans="1:50" x14ac:dyDescent="0.25">
      <c r="B29" s="10" t="s">
        <v>47</v>
      </c>
      <c r="C29" s="1">
        <f>AVERAGE(C18:C27)</f>
        <v>5.7523168908819133E-5</v>
      </c>
      <c r="D29" s="10" t="s">
        <v>47</v>
      </c>
      <c r="E29" s="1">
        <f>AVERAGE(E18:E27)</f>
        <v>8.5779703772223369E-12</v>
      </c>
      <c r="L29" s="10" t="s">
        <v>47</v>
      </c>
      <c r="M29" s="1">
        <f>AVERAGE(M18:M27)</f>
        <v>1.0001476081817489</v>
      </c>
      <c r="O29" s="10" t="s">
        <v>24</v>
      </c>
      <c r="P29" s="10" t="s">
        <v>25</v>
      </c>
      <c r="Q29" s="1"/>
      <c r="S29" s="10" t="s">
        <v>47</v>
      </c>
      <c r="T29" s="1">
        <f>AVERAGE(T18:T27)</f>
        <v>6.2681614349775782E-5</v>
      </c>
      <c r="U29" s="10" t="s">
        <v>23</v>
      </c>
      <c r="V29">
        <f>SUM(V18:V27)</f>
        <v>1.794101764899086E-10</v>
      </c>
      <c r="AC29" s="10" t="s">
        <v>47</v>
      </c>
      <c r="AD29" s="1">
        <f>AVERAGE(AD18:AD27)</f>
        <v>1.001732475060837</v>
      </c>
      <c r="AF29" s="10" t="s">
        <v>24</v>
      </c>
      <c r="AG29" s="10" t="s">
        <v>25</v>
      </c>
      <c r="AH29" s="1"/>
      <c r="AJ29" s="10" t="s">
        <v>47</v>
      </c>
      <c r="AK29" s="1">
        <f>AVERAGE(AK18:AK27)</f>
        <v>5.6222720478325856E-5</v>
      </c>
      <c r="AL29" s="10" t="s">
        <v>47</v>
      </c>
      <c r="AM29" s="1">
        <f>AVERAGE(AM18:AM27)</f>
        <v>5.9848489926512985E-12</v>
      </c>
      <c r="AT29" s="10" t="s">
        <v>47</v>
      </c>
      <c r="AU29" s="1">
        <f>AVERAGE(AU18:AU27)</f>
        <v>1.0000167855204125</v>
      </c>
      <c r="AW29" s="10" t="s">
        <v>24</v>
      </c>
      <c r="AX29" s="10" t="s">
        <v>25</v>
      </c>
    </row>
    <row r="30" spans="1:50" x14ac:dyDescent="0.25">
      <c r="C30" t="s">
        <v>26</v>
      </c>
      <c r="E30" t="s">
        <v>27</v>
      </c>
      <c r="M30" t="s">
        <v>28</v>
      </c>
      <c r="O30">
        <f>SUM(O19:O23)</f>
        <v>4.9996359938373969</v>
      </c>
      <c r="P30">
        <f>(M29-E29)^2</f>
        <v>1.0002952381345145</v>
      </c>
      <c r="Q30" s="1"/>
      <c r="T30" t="s">
        <v>26</v>
      </c>
      <c r="V30" t="s">
        <v>27</v>
      </c>
      <c r="AD30" t="s">
        <v>28</v>
      </c>
      <c r="AF30">
        <f>SUM(AF21:AF23)</f>
        <v>3.0031557226581498</v>
      </c>
      <c r="AG30">
        <f>(AD29-V29)^2</f>
        <v>1.0034679512320681</v>
      </c>
      <c r="AH30" s="1"/>
      <c r="AK30" t="s">
        <v>26</v>
      </c>
      <c r="AM30" t="s">
        <v>27</v>
      </c>
      <c r="AU30" t="s">
        <v>28</v>
      </c>
      <c r="AW30">
        <f>SUM(AW19:AW23)</f>
        <v>4.9996354352419941</v>
      </c>
      <c r="AX30">
        <f>(AU29-AM29)^2</f>
        <v>1.000033571310609</v>
      </c>
    </row>
    <row r="31" spans="1:50" x14ac:dyDescent="0.25">
      <c r="Q31" s="1"/>
      <c r="AH31" s="1"/>
    </row>
    <row r="32" spans="1:50" x14ac:dyDescent="0.25">
      <c r="Q32" s="1"/>
      <c r="AH32" s="1"/>
    </row>
    <row r="33" spans="1:50" x14ac:dyDescent="0.25">
      <c r="Q33" s="1"/>
      <c r="AH33" s="1"/>
    </row>
    <row r="34" spans="1:50" x14ac:dyDescent="0.25">
      <c r="A34" t="s">
        <v>29</v>
      </c>
      <c r="B34">
        <v>6690</v>
      </c>
      <c r="E34" t="s">
        <v>30</v>
      </c>
      <c r="F34">
        <v>9.9999999999999998E-17</v>
      </c>
      <c r="Q34" s="1"/>
      <c r="R34" t="s">
        <v>29</v>
      </c>
      <c r="S34">
        <v>6690</v>
      </c>
      <c r="V34" t="s">
        <v>30</v>
      </c>
      <c r="W34">
        <v>9.9999999999999998E-17</v>
      </c>
      <c r="AH34" s="1"/>
      <c r="AI34" t="s">
        <v>29</v>
      </c>
      <c r="AJ34">
        <v>6690</v>
      </c>
      <c r="AM34" t="s">
        <v>30</v>
      </c>
      <c r="AN34">
        <v>9.9999999999999998E-17</v>
      </c>
    </row>
    <row r="35" spans="1:50" x14ac:dyDescent="0.25">
      <c r="A35" t="s">
        <v>31</v>
      </c>
      <c r="B35">
        <v>0.17399999999999999</v>
      </c>
      <c r="Q35" s="1"/>
      <c r="R35" t="s">
        <v>31</v>
      </c>
      <c r="S35">
        <v>0.17399999999999999</v>
      </c>
      <c r="AH35" s="1"/>
      <c r="AI35" t="s">
        <v>31</v>
      </c>
      <c r="AJ35">
        <v>0.17399999999999999</v>
      </c>
    </row>
    <row r="36" spans="1:50" x14ac:dyDescent="0.25">
      <c r="E36" t="s">
        <v>32</v>
      </c>
      <c r="F36" s="11">
        <f>1-(P30/O30)</f>
        <v>0.79992638676745886</v>
      </c>
      <c r="G36" s="11"/>
      <c r="H36" s="11"/>
      <c r="I36" s="11"/>
      <c r="J36" s="11"/>
      <c r="K36" s="11"/>
      <c r="Q36" s="1"/>
      <c r="V36" t="s">
        <v>32</v>
      </c>
      <c r="W36" s="11">
        <f>1-(AG30/AF30)</f>
        <v>0.66586216503489215</v>
      </c>
      <c r="X36" s="11"/>
      <c r="Y36" s="11"/>
      <c r="Z36" s="11"/>
      <c r="AA36" s="11"/>
      <c r="AB36" s="11"/>
      <c r="AH36" s="1"/>
      <c r="AM36" t="s">
        <v>32</v>
      </c>
      <c r="AN36" s="11">
        <f>1-(AX30/AW30)</f>
        <v>0.79997870159462836</v>
      </c>
      <c r="AO36" s="11"/>
      <c r="AP36" s="11"/>
      <c r="AQ36" s="11"/>
      <c r="AR36" s="11"/>
      <c r="AS36" s="11"/>
    </row>
    <row r="37" spans="1:50" x14ac:dyDescent="0.25">
      <c r="Q37" s="1"/>
      <c r="AH37" s="1"/>
    </row>
    <row r="38" spans="1:50" x14ac:dyDescent="0.25">
      <c r="L38" s="11"/>
      <c r="M38" s="12"/>
      <c r="Q38" s="1"/>
      <c r="AC38" s="11"/>
      <c r="AD38" s="12"/>
      <c r="AH38" s="1"/>
      <c r="AT38" s="11"/>
      <c r="AU38" s="12"/>
    </row>
    <row r="39" spans="1:50" ht="18.75" x14ac:dyDescent="0.35">
      <c r="A39" s="12" t="s">
        <v>33</v>
      </c>
      <c r="B39" s="12" t="s">
        <v>34</v>
      </c>
      <c r="C39" s="12" t="s">
        <v>35</v>
      </c>
      <c r="D39" s="12" t="s">
        <v>36</v>
      </c>
      <c r="E39" s="12" t="s">
        <v>37</v>
      </c>
      <c r="F39" s="13" t="s">
        <v>38</v>
      </c>
      <c r="G39" s="12" t="s">
        <v>39</v>
      </c>
      <c r="H39" s="12" t="s">
        <v>40</v>
      </c>
      <c r="I39" s="13"/>
      <c r="J39" s="13"/>
      <c r="K39" s="13"/>
      <c r="L39" s="12" t="s">
        <v>39</v>
      </c>
      <c r="Q39" s="1"/>
      <c r="R39" s="12" t="s">
        <v>33</v>
      </c>
      <c r="S39" s="12" t="s">
        <v>34</v>
      </c>
      <c r="T39" s="12" t="s">
        <v>35</v>
      </c>
      <c r="U39" s="12" t="s">
        <v>36</v>
      </c>
      <c r="V39" s="12" t="s">
        <v>37</v>
      </c>
      <c r="W39" s="13" t="s">
        <v>38</v>
      </c>
      <c r="X39" s="13"/>
      <c r="Y39" s="13"/>
      <c r="Z39" s="13"/>
      <c r="AA39" s="13"/>
      <c r="AB39" s="13"/>
      <c r="AC39" s="12" t="s">
        <v>39</v>
      </c>
      <c r="AH39" s="1"/>
      <c r="AI39" s="12" t="s">
        <v>33</v>
      </c>
      <c r="AJ39" s="12" t="s">
        <v>34</v>
      </c>
      <c r="AK39" s="12" t="s">
        <v>35</v>
      </c>
      <c r="AL39" s="12" t="s">
        <v>36</v>
      </c>
      <c r="AM39" s="12" t="s">
        <v>37</v>
      </c>
      <c r="AN39" s="13" t="s">
        <v>38</v>
      </c>
      <c r="AO39" s="12" t="s">
        <v>39</v>
      </c>
      <c r="AP39" s="12" t="s">
        <v>40</v>
      </c>
      <c r="AQ39" s="13"/>
      <c r="AR39" s="13"/>
      <c r="AS39" s="13"/>
      <c r="AT39" s="12" t="s">
        <v>39</v>
      </c>
    </row>
    <row r="40" spans="1:50" ht="17.25" x14ac:dyDescent="0.25">
      <c r="A40">
        <f>B33</f>
        <v>0</v>
      </c>
      <c r="B40">
        <f>C33</f>
        <v>0</v>
      </c>
      <c r="C40">
        <f>F34</f>
        <v>9.9999999999999998E-17</v>
      </c>
      <c r="D40">
        <f>EXP(B40)</f>
        <v>1</v>
      </c>
      <c r="E40">
        <f>2*C40</f>
        <v>2E-16</v>
      </c>
      <c r="F40">
        <f>SQRT(E40)</f>
        <v>1.414213562373095E-8</v>
      </c>
      <c r="G40">
        <f>1/F40</f>
        <v>70710678.118654758</v>
      </c>
      <c r="H40" s="5">
        <f>G40/1000</f>
        <v>70710.67811865476</v>
      </c>
      <c r="L40" s="5">
        <f>H40</f>
        <v>70710.67811865476</v>
      </c>
      <c r="M40" s="12" t="s">
        <v>40</v>
      </c>
      <c r="Q40" s="1"/>
      <c r="R40">
        <f>S33</f>
        <v>0</v>
      </c>
      <c r="S40">
        <f>T33</f>
        <v>0</v>
      </c>
      <c r="T40">
        <f>W34</f>
        <v>9.9999999999999998E-17</v>
      </c>
      <c r="U40">
        <f>EXP(S40)</f>
        <v>1</v>
      </c>
      <c r="V40">
        <f>2*T40</f>
        <v>2E-16</v>
      </c>
      <c r="W40">
        <f>SQRT(V40)</f>
        <v>1.414213562373095E-8</v>
      </c>
      <c r="AC40">
        <f>1/W40</f>
        <v>70710678.118654758</v>
      </c>
      <c r="AD40" s="12" t="s">
        <v>40</v>
      </c>
      <c r="AH40" s="1"/>
      <c r="AI40">
        <f>AJ33</f>
        <v>0</v>
      </c>
      <c r="AJ40">
        <f>AK33</f>
        <v>0</v>
      </c>
      <c r="AK40">
        <f>AN34</f>
        <v>9.9999999999999998E-17</v>
      </c>
      <c r="AL40">
        <f>EXP(AJ40)</f>
        <v>1</v>
      </c>
      <c r="AM40">
        <f>2*AK40</f>
        <v>2E-16</v>
      </c>
      <c r="AN40">
        <f>SQRT(AM40)</f>
        <v>1.414213562373095E-8</v>
      </c>
      <c r="AO40">
        <f>1/AN40</f>
        <v>70710678.118654758</v>
      </c>
      <c r="AP40" s="5">
        <f>AO40/1000</f>
        <v>70710.67811865476</v>
      </c>
      <c r="AT40" s="5">
        <f>AP40</f>
        <v>70710.67811865476</v>
      </c>
      <c r="AU40" s="12" t="s">
        <v>40</v>
      </c>
    </row>
    <row r="41" spans="1:50" x14ac:dyDescent="0.25">
      <c r="A41" s="14" t="s">
        <v>41</v>
      </c>
      <c r="M41" s="5">
        <f>L40/1000</f>
        <v>70.710678118654755</v>
      </c>
      <c r="Q41" s="1"/>
      <c r="R41" s="14" t="s">
        <v>41</v>
      </c>
      <c r="AD41" s="5">
        <f>AC40/1000</f>
        <v>70710.67811865476</v>
      </c>
      <c r="AH41" s="1"/>
      <c r="AI41" s="14" t="s">
        <v>41</v>
      </c>
      <c r="AU41" s="5">
        <f>AT40/1000</f>
        <v>70.710678118654755</v>
      </c>
    </row>
    <row r="42" spans="1:50" x14ac:dyDescent="0.25">
      <c r="Q42" s="1"/>
      <c r="AH42" s="1"/>
    </row>
    <row r="43" spans="1:50" ht="18.75" x14ac:dyDescent="0.35">
      <c r="B43" s="15" t="s">
        <v>42</v>
      </c>
      <c r="C43" s="16" t="s">
        <v>43</v>
      </c>
      <c r="D43" s="15" t="s">
        <v>44</v>
      </c>
      <c r="E43" s="15" t="s">
        <v>45</v>
      </c>
      <c r="Q43" s="1"/>
      <c r="S43" s="15" t="s">
        <v>42</v>
      </c>
      <c r="T43" s="16" t="s">
        <v>43</v>
      </c>
      <c r="U43" s="15" t="s">
        <v>44</v>
      </c>
      <c r="V43" s="15" t="s">
        <v>45</v>
      </c>
      <c r="AH43" s="1"/>
      <c r="AJ43" s="15" t="s">
        <v>42</v>
      </c>
      <c r="AK43" s="16" t="s">
        <v>43</v>
      </c>
      <c r="AL43" s="15" t="s">
        <v>44</v>
      </c>
      <c r="AM43" s="15" t="s">
        <v>45</v>
      </c>
    </row>
    <row r="44" spans="1:50" x14ac:dyDescent="0.25">
      <c r="B44" s="17">
        <f>D40</f>
        <v>1</v>
      </c>
      <c r="C44" s="17">
        <f>C40</f>
        <v>9.9999999999999998E-17</v>
      </c>
      <c r="D44" s="18">
        <f>L40</f>
        <v>70710.67811865476</v>
      </c>
      <c r="E44" s="19">
        <f>B35</f>
        <v>0.17399999999999999</v>
      </c>
      <c r="Q44" s="1"/>
      <c r="S44" s="17">
        <f>U40</f>
        <v>1</v>
      </c>
      <c r="T44" s="17">
        <f>T40</f>
        <v>9.9999999999999998E-17</v>
      </c>
      <c r="U44" s="18">
        <f>AC40</f>
        <v>70710678.118654758</v>
      </c>
      <c r="V44" s="19">
        <f>S35</f>
        <v>0.17399999999999999</v>
      </c>
      <c r="AH44" s="1"/>
      <c r="AJ44" s="17">
        <f>AL40</f>
        <v>1</v>
      </c>
      <c r="AK44" s="17">
        <f>AK40</f>
        <v>9.9999999999999998E-17</v>
      </c>
      <c r="AL44" s="18">
        <f>AT40</f>
        <v>70710.67811865476</v>
      </c>
      <c r="AM44" s="19">
        <f>AJ35</f>
        <v>0.17399999999999999</v>
      </c>
    </row>
    <row r="45" spans="1:50" x14ac:dyDescent="0.25">
      <c r="Q45" s="1"/>
      <c r="AH45" s="1"/>
    </row>
    <row r="46" spans="1:50" x14ac:dyDescent="0.25">
      <c r="Q46" s="1"/>
      <c r="AH46" s="1"/>
    </row>
    <row r="47" spans="1:50" x14ac:dyDescent="0.25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"/>
      <c r="R47" s="20" t="s">
        <v>46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1"/>
    </row>
    <row r="48" spans="1:50" x14ac:dyDescent="0.25">
      <c r="A48" s="20" t="s">
        <v>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"/>
      <c r="R48" s="20" t="s">
        <v>2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"/>
      <c r="AI48" s="20" t="s">
        <v>1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x14ac:dyDescent="0.25">
      <c r="A49" s="20" t="s">
        <v>3</v>
      </c>
      <c r="B49" s="20"/>
      <c r="C49" s="20"/>
      <c r="D49" s="3" t="s">
        <v>4</v>
      </c>
      <c r="M49" s="2" t="s">
        <v>5</v>
      </c>
      <c r="O49" s="2" t="s">
        <v>4</v>
      </c>
      <c r="Q49" s="1"/>
      <c r="R49" s="20" t="s">
        <v>3</v>
      </c>
      <c r="S49" s="20"/>
      <c r="T49" s="20"/>
      <c r="U49" s="3" t="s">
        <v>4</v>
      </c>
      <c r="AD49" s="2" t="s">
        <v>5</v>
      </c>
      <c r="AF49" s="2" t="s">
        <v>4</v>
      </c>
      <c r="AH49" s="1"/>
      <c r="AI49" s="20" t="s">
        <v>2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x14ac:dyDescent="0.25">
      <c r="A50" s="6"/>
      <c r="B50" s="6" t="s">
        <v>6</v>
      </c>
      <c r="C50" s="6"/>
      <c r="D50" s="3"/>
      <c r="M50" s="2"/>
      <c r="O50" s="2"/>
      <c r="Q50" s="1"/>
      <c r="R50" s="6"/>
      <c r="S50" s="6" t="s">
        <v>7</v>
      </c>
      <c r="T50" s="6"/>
      <c r="U50" s="3"/>
      <c r="AD50" s="2"/>
      <c r="AF50" s="2"/>
      <c r="AH50" s="1"/>
      <c r="AI50" s="20" t="s">
        <v>3</v>
      </c>
      <c r="AJ50" s="20"/>
      <c r="AK50" s="20"/>
      <c r="AL50" s="3" t="s">
        <v>4</v>
      </c>
      <c r="AU50" s="2" t="s">
        <v>5</v>
      </c>
      <c r="AW50" s="2" t="s">
        <v>4</v>
      </c>
    </row>
    <row r="51" spans="1:50" x14ac:dyDescent="0.25">
      <c r="A51" s="6"/>
      <c r="B51" s="6" t="s">
        <v>9</v>
      </c>
      <c r="C51" s="6"/>
      <c r="D51" s="3"/>
      <c r="M51" s="2"/>
      <c r="O51" s="2"/>
      <c r="Q51" s="1"/>
      <c r="R51" s="6"/>
      <c r="S51" s="6" t="s">
        <v>10</v>
      </c>
      <c r="T51" s="6"/>
      <c r="U51" s="3"/>
      <c r="AD51" s="2"/>
      <c r="AF51" s="2"/>
      <c r="AH51" s="1"/>
      <c r="AI51" s="6"/>
      <c r="AJ51" s="2" t="s">
        <v>8</v>
      </c>
      <c r="AK51" s="6"/>
      <c r="AL51" s="3"/>
      <c r="AU51" s="2"/>
      <c r="AW51" s="2"/>
    </row>
    <row r="52" spans="1:50" ht="18.75" x14ac:dyDescent="0.35">
      <c r="A52" t="s">
        <v>12</v>
      </c>
      <c r="B52" t="s">
        <v>13</v>
      </c>
      <c r="C52" t="s">
        <v>14</v>
      </c>
      <c r="F52" s="2" t="s">
        <v>15</v>
      </c>
      <c r="G52" s="6" t="s">
        <v>16</v>
      </c>
      <c r="H52" s="6" t="s">
        <v>17</v>
      </c>
      <c r="I52" s="2" t="s">
        <v>18</v>
      </c>
      <c r="J52" s="2" t="s">
        <v>19</v>
      </c>
      <c r="K52" s="2" t="s">
        <v>20</v>
      </c>
      <c r="L52" s="7" t="s">
        <v>21</v>
      </c>
      <c r="M52" t="s">
        <v>14</v>
      </c>
      <c r="O52" t="s">
        <v>22</v>
      </c>
      <c r="Q52" s="1"/>
      <c r="R52" t="s">
        <v>12</v>
      </c>
      <c r="S52" t="s">
        <v>13</v>
      </c>
      <c r="T52" t="s">
        <v>14</v>
      </c>
      <c r="W52" s="2" t="s">
        <v>15</v>
      </c>
      <c r="X52" s="6" t="s">
        <v>16</v>
      </c>
      <c r="Y52" s="6" t="s">
        <v>17</v>
      </c>
      <c r="Z52" s="2" t="s">
        <v>18</v>
      </c>
      <c r="AA52" s="2" t="s">
        <v>19</v>
      </c>
      <c r="AB52" s="2" t="s">
        <v>20</v>
      </c>
      <c r="AC52" s="7" t="s">
        <v>21</v>
      </c>
      <c r="AD52" t="s">
        <v>14</v>
      </c>
      <c r="AF52" t="s">
        <v>22</v>
      </c>
      <c r="AH52" s="1"/>
      <c r="AI52" s="6"/>
      <c r="AJ52" s="2" t="s">
        <v>11</v>
      </c>
      <c r="AK52" s="6"/>
      <c r="AL52" s="3"/>
      <c r="AU52" s="2"/>
      <c r="AW52" s="2"/>
    </row>
    <row r="53" spans="1:50" ht="18.75" x14ac:dyDescent="0.35">
      <c r="A53">
        <v>2.7</v>
      </c>
      <c r="B53" s="8">
        <f t="shared" ref="B53:B58" si="30">E5</f>
        <v>0.53</v>
      </c>
      <c r="C53">
        <f t="shared" ref="C53:C58" si="31">((((A53-B53)/$B$34))*$B$35)</f>
        <v>5.6439461883408073E-5</v>
      </c>
      <c r="E53">
        <f t="shared" ref="E53:E58" si="32">(C53-$C$29)^2</f>
        <v>1.1744209169252875E-12</v>
      </c>
      <c r="F53">
        <f t="shared" ref="F53:F58" si="33">LN(E53)</f>
        <v>-27.470245926475659</v>
      </c>
      <c r="G53" s="21">
        <v>8.3140000000000001</v>
      </c>
      <c r="H53" s="21">
        <f>25+273.15</f>
        <v>298.14999999999998</v>
      </c>
      <c r="I53">
        <f t="shared" ref="I53:I58" si="34">(1+(1/B53))</f>
        <v>2.8867924528301883</v>
      </c>
      <c r="J53">
        <f t="shared" ref="J53:J58" si="35">LN(I53)</f>
        <v>1.0601460078403135</v>
      </c>
      <c r="K53">
        <f t="shared" ref="K53:K58" si="36">$G$18*$H$18*LN(J53)</f>
        <v>144.77949946848486</v>
      </c>
      <c r="L53">
        <f t="shared" ref="L53:L58" si="37">K53^2</f>
        <v>20961.103466345008</v>
      </c>
      <c r="M53">
        <f>C53^(-$F$69*((L53)^2))</f>
        <v>1.0000004298047565</v>
      </c>
      <c r="O53">
        <f t="shared" ref="O53:O58" si="38">(C53-M53)^2</f>
        <v>0.99988798382282784</v>
      </c>
      <c r="Q53" s="1"/>
      <c r="R53">
        <v>2.7</v>
      </c>
      <c r="S53" s="8">
        <f t="shared" ref="S53:S58" si="39">F5</f>
        <v>0.37</v>
      </c>
      <c r="T53">
        <f t="shared" ref="T53:T58" si="40">((((R53-S53)/$B$34))*$B$35)</f>
        <v>6.0600896860986548E-5</v>
      </c>
      <c r="V53">
        <f t="shared" ref="V53:V58" si="41">(T53-$C$29)^2</f>
        <v>9.4724093475526315E-12</v>
      </c>
      <c r="W53">
        <f t="shared" ref="W53:W58" si="42">LN(V53)</f>
        <v>-25.382637822129425</v>
      </c>
      <c r="X53" s="21">
        <v>8.3140000000000001</v>
      </c>
      <c r="Y53" s="21">
        <f>25+273.15</f>
        <v>298.14999999999998</v>
      </c>
      <c r="Z53">
        <f t="shared" ref="Z53:Z58" si="43">(1+(1/S53))</f>
        <v>3.7027027027027026</v>
      </c>
      <c r="AA53">
        <f t="shared" ref="AA53:AA58" si="44">LN(Z53)</f>
        <v>1.3090630131839005</v>
      </c>
      <c r="AB53">
        <f t="shared" ref="AB53:AB58" si="45">$G$18*$H$18*LN(AA53)</f>
        <v>667.57479787715738</v>
      </c>
      <c r="AC53">
        <f t="shared" ref="AC53:AC58" si="46">AB53^2</f>
        <v>445656.11076072755</v>
      </c>
      <c r="AD53">
        <f>T53^(-$W$69*((AC53)^2))</f>
        <v>1.0001928921489645</v>
      </c>
      <c r="AF53">
        <f t="shared" ref="AF53:AF58" si="47">(T53-AD53)^2</f>
        <v>1.0002646000051825</v>
      </c>
      <c r="AH53" s="1"/>
      <c r="AI53" t="s">
        <v>12</v>
      </c>
      <c r="AJ53" t="s">
        <v>13</v>
      </c>
      <c r="AK53" t="s">
        <v>14</v>
      </c>
      <c r="AN53" s="2" t="s">
        <v>15</v>
      </c>
      <c r="AO53" s="6" t="s">
        <v>16</v>
      </c>
      <c r="AP53" s="6" t="s">
        <v>17</v>
      </c>
      <c r="AQ53" s="2" t="s">
        <v>18</v>
      </c>
      <c r="AR53" s="2" t="s">
        <v>19</v>
      </c>
      <c r="AS53" s="2" t="s">
        <v>20</v>
      </c>
      <c r="AT53" s="7" t="s">
        <v>21</v>
      </c>
      <c r="AU53" t="s">
        <v>14</v>
      </c>
      <c r="AW53" t="s">
        <v>22</v>
      </c>
    </row>
    <row r="54" spans="1:50" x14ac:dyDescent="0.25">
      <c r="A54">
        <v>2.7</v>
      </c>
      <c r="B54" s="8">
        <f t="shared" si="30"/>
        <v>0.5</v>
      </c>
      <c r="C54">
        <f t="shared" si="31"/>
        <v>5.7219730941704037E-5</v>
      </c>
      <c r="E54">
        <f t="shared" si="32"/>
        <v>9.207459988694222E-14</v>
      </c>
      <c r="F54">
        <f t="shared" si="33"/>
        <v>-30.016177278101438</v>
      </c>
      <c r="G54" s="21"/>
      <c r="H54" s="21"/>
      <c r="I54">
        <f t="shared" si="34"/>
        <v>3</v>
      </c>
      <c r="J54">
        <f t="shared" si="35"/>
        <v>1.0986122886681098</v>
      </c>
      <c r="K54">
        <f t="shared" si="36"/>
        <v>233.12755140978118</v>
      </c>
      <c r="L54">
        <f t="shared" si="37"/>
        <v>54348.455226320162</v>
      </c>
      <c r="M54">
        <f t="shared" ref="M54:M58" si="48">C54^(-$F$69*((L54)^2))</f>
        <v>1.0000028854123446</v>
      </c>
      <c r="O54">
        <f t="shared" si="38"/>
        <v>0.99989133431502386</v>
      </c>
      <c r="Q54" s="1"/>
      <c r="R54">
        <v>2.7</v>
      </c>
      <c r="S54" s="8">
        <f t="shared" si="39"/>
        <v>0.3</v>
      </c>
      <c r="T54">
        <f t="shared" si="40"/>
        <v>6.2421524663677132E-5</v>
      </c>
      <c r="V54">
        <f t="shared" si="41"/>
        <v>2.3993889101150481E-11</v>
      </c>
      <c r="W54">
        <f t="shared" si="42"/>
        <v>-24.453221938787376</v>
      </c>
      <c r="X54" s="21"/>
      <c r="Y54" s="21"/>
      <c r="Z54">
        <f t="shared" si="43"/>
        <v>4.3333333333333339</v>
      </c>
      <c r="AA54">
        <f t="shared" si="44"/>
        <v>1.4663370687934272</v>
      </c>
      <c r="AB54">
        <f t="shared" si="45"/>
        <v>948.81139278130945</v>
      </c>
      <c r="AC54">
        <f t="shared" si="46"/>
        <v>900243.05907160824</v>
      </c>
      <c r="AD54">
        <f t="shared" ref="AD54:AD58" si="49">T54^(-$W$69*((AC54)^2))</f>
        <v>1.000784941170586</v>
      </c>
      <c r="AF54">
        <f t="shared" si="47"/>
        <v>1.0014455613264837</v>
      </c>
      <c r="AH54" s="1"/>
      <c r="AI54">
        <v>2.7</v>
      </c>
      <c r="AJ54" s="8">
        <f t="shared" ref="AJ54:AJ59" si="50">G5</f>
        <v>0.5</v>
      </c>
      <c r="AK54">
        <f t="shared" ref="AK54:AK59" si="51">((((AI54-AJ54)/$B$34))*$B$35)</f>
        <v>5.7219730941704037E-5</v>
      </c>
      <c r="AM54">
        <f t="shared" ref="AM54:AM59" si="52">(AK54-$C$29)^2</f>
        <v>9.207459988694222E-14</v>
      </c>
      <c r="AN54">
        <f t="shared" ref="AN54:AN59" si="53">LN(AM54)</f>
        <v>-30.016177278101438</v>
      </c>
      <c r="AO54" s="21">
        <v>8.3140000000000001</v>
      </c>
      <c r="AP54" s="21">
        <f>25+273.15</f>
        <v>298.14999999999998</v>
      </c>
      <c r="AQ54">
        <f t="shared" ref="AQ54:AQ59" si="54">(1+(1/AJ54))</f>
        <v>3</v>
      </c>
      <c r="AR54">
        <f t="shared" ref="AR54:AR59" si="55">LN(AQ54)</f>
        <v>1.0986122886681098</v>
      </c>
      <c r="AS54">
        <f t="shared" ref="AS54:AS59" si="56">$G$18*$H$18*LN(AR54)</f>
        <v>233.12755140978118</v>
      </c>
      <c r="AT54">
        <f t="shared" ref="AT54:AT59" si="57">AS54^2</f>
        <v>54348.455226320162</v>
      </c>
      <c r="AU54">
        <f>AK54^(-$AN$70*((AT54)^2))</f>
        <v>1.0000028854123446</v>
      </c>
      <c r="AW54">
        <f t="shared" ref="AW54:AW59" si="58">(AK54-AU54)^2</f>
        <v>0.99989133431502386</v>
      </c>
    </row>
    <row r="55" spans="1:50" x14ac:dyDescent="0.25">
      <c r="A55">
        <v>2.7</v>
      </c>
      <c r="B55" s="8">
        <f t="shared" si="30"/>
        <v>0.5</v>
      </c>
      <c r="C55">
        <f t="shared" si="31"/>
        <v>5.7219730941704037E-5</v>
      </c>
      <c r="E55">
        <f t="shared" si="32"/>
        <v>9.207459988694222E-14</v>
      </c>
      <c r="F55">
        <f t="shared" si="33"/>
        <v>-30.016177278101438</v>
      </c>
      <c r="G55" s="21"/>
      <c r="H55" s="21"/>
      <c r="I55">
        <f t="shared" si="34"/>
        <v>3</v>
      </c>
      <c r="J55">
        <f t="shared" si="35"/>
        <v>1.0986122886681098</v>
      </c>
      <c r="K55">
        <f t="shared" si="36"/>
        <v>233.12755140978118</v>
      </c>
      <c r="L55">
        <f t="shared" si="37"/>
        <v>54348.455226320162</v>
      </c>
      <c r="M55">
        <f t="shared" si="48"/>
        <v>1.0000028854123446</v>
      </c>
      <c r="O55">
        <f t="shared" si="38"/>
        <v>0.99989133431502386</v>
      </c>
      <c r="Q55" s="1"/>
      <c r="R55">
        <v>2.7</v>
      </c>
      <c r="S55" s="8">
        <f t="shared" si="39"/>
        <v>0.33</v>
      </c>
      <c r="T55">
        <f t="shared" si="40"/>
        <v>6.1641255605381169E-5</v>
      </c>
      <c r="V55">
        <f t="shared" si="41"/>
        <v>1.6958638040401218E-11</v>
      </c>
      <c r="W55">
        <f t="shared" si="42"/>
        <v>-24.800243793010974</v>
      </c>
      <c r="X55" s="21"/>
      <c r="Y55" s="21"/>
      <c r="Z55">
        <f t="shared" si="43"/>
        <v>4.0303030303030303</v>
      </c>
      <c r="AA55">
        <f t="shared" si="44"/>
        <v>1.3938415667552735</v>
      </c>
      <c r="AB55">
        <f t="shared" si="45"/>
        <v>823.12572346095862</v>
      </c>
      <c r="AC55">
        <f t="shared" si="46"/>
        <v>677535.95662312652</v>
      </c>
      <c r="AD55">
        <f t="shared" si="49"/>
        <v>1.0004451151499631</v>
      </c>
      <c r="AF55">
        <f t="shared" si="47"/>
        <v>1.0007670948409433</v>
      </c>
      <c r="AH55" s="1"/>
      <c r="AI55">
        <v>2.7</v>
      </c>
      <c r="AJ55" s="8">
        <f t="shared" si="50"/>
        <v>0.6</v>
      </c>
      <c r="AK55">
        <f t="shared" si="51"/>
        <v>5.4618834080717482E-5</v>
      </c>
      <c r="AM55">
        <f t="shared" si="52"/>
        <v>8.4351607937242456E-12</v>
      </c>
      <c r="AN55">
        <f t="shared" si="53"/>
        <v>-25.498612337430121</v>
      </c>
      <c r="AO55" s="21"/>
      <c r="AP55" s="21"/>
      <c r="AQ55">
        <f t="shared" si="54"/>
        <v>2.666666666666667</v>
      </c>
      <c r="AR55">
        <f t="shared" si="55"/>
        <v>0.9808292530117263</v>
      </c>
      <c r="AS55">
        <f t="shared" si="56"/>
        <v>-47.982225129870635</v>
      </c>
      <c r="AT55">
        <f t="shared" si="57"/>
        <v>2302.2939284135891</v>
      </c>
      <c r="AU55">
        <f t="shared" ref="AU55:AU59" si="59">AK55^(-$AN$70*((AT55)^2))</f>
        <v>1.0000000052025668</v>
      </c>
      <c r="AW55">
        <f t="shared" si="58"/>
        <v>0.99989077571962093</v>
      </c>
    </row>
    <row r="56" spans="1:50" x14ac:dyDescent="0.25">
      <c r="A56">
        <v>2.7</v>
      </c>
      <c r="B56" s="8">
        <f t="shared" si="30"/>
        <v>0.5</v>
      </c>
      <c r="C56">
        <f t="shared" si="31"/>
        <v>5.7219730941704037E-5</v>
      </c>
      <c r="E56">
        <f t="shared" si="32"/>
        <v>9.207459988694222E-14</v>
      </c>
      <c r="F56">
        <f t="shared" si="33"/>
        <v>-30.016177278101438</v>
      </c>
      <c r="G56" s="21"/>
      <c r="H56" s="21"/>
      <c r="I56">
        <f t="shared" si="34"/>
        <v>3</v>
      </c>
      <c r="J56">
        <f t="shared" si="35"/>
        <v>1.0986122886681098</v>
      </c>
      <c r="K56">
        <f t="shared" si="36"/>
        <v>233.12755140978118</v>
      </c>
      <c r="L56">
        <f t="shared" si="37"/>
        <v>54348.455226320162</v>
      </c>
      <c r="M56">
        <f t="shared" si="48"/>
        <v>1.0000028854123446</v>
      </c>
      <c r="O56">
        <f t="shared" si="38"/>
        <v>0.99989133431502386</v>
      </c>
      <c r="Q56" s="1"/>
      <c r="R56">
        <v>2.7</v>
      </c>
      <c r="S56" s="8">
        <f t="shared" si="39"/>
        <v>0.4</v>
      </c>
      <c r="T56">
        <f t="shared" si="40"/>
        <v>5.9820627802690591E-5</v>
      </c>
      <c r="V56">
        <f t="shared" si="41"/>
        <v>5.2783173690290644E-12</v>
      </c>
      <c r="W56">
        <f t="shared" si="42"/>
        <v>-25.967413749107806</v>
      </c>
      <c r="X56" s="21"/>
      <c r="Y56" s="21"/>
      <c r="Z56">
        <f t="shared" si="43"/>
        <v>3.5</v>
      </c>
      <c r="AA56">
        <f t="shared" si="44"/>
        <v>1.2527629684953681</v>
      </c>
      <c r="AB56">
        <f t="shared" si="45"/>
        <v>558.60556975759175</v>
      </c>
      <c r="AC56">
        <f t="shared" si="46"/>
        <v>312040.18256420369</v>
      </c>
      <c r="AD56">
        <f t="shared" si="49"/>
        <v>1.0000946877296522</v>
      </c>
      <c r="AF56">
        <f t="shared" si="47"/>
        <v>1.0000697354194139</v>
      </c>
      <c r="AH56" s="1"/>
      <c r="AI56">
        <v>2.7</v>
      </c>
      <c r="AJ56" s="8">
        <f t="shared" si="50"/>
        <v>0.63</v>
      </c>
      <c r="AK56">
        <f t="shared" si="51"/>
        <v>5.3838565022421525E-5</v>
      </c>
      <c r="AM56">
        <f t="shared" si="52"/>
        <v>1.3576305799656353E-11</v>
      </c>
      <c r="AN56">
        <f t="shared" si="53"/>
        <v>-25.022695063231424</v>
      </c>
      <c r="AO56" s="21"/>
      <c r="AP56" s="21"/>
      <c r="AQ56">
        <f t="shared" si="54"/>
        <v>2.587301587301587</v>
      </c>
      <c r="AR56">
        <f t="shared" si="55"/>
        <v>0.95061547441522953</v>
      </c>
      <c r="AS56">
        <f t="shared" si="56"/>
        <v>-125.54137073535101</v>
      </c>
      <c r="AT56">
        <f t="shared" si="57"/>
        <v>15760.635766110847</v>
      </c>
      <c r="AU56">
        <f t="shared" si="59"/>
        <v>1.0000002441629996</v>
      </c>
      <c r="AW56">
        <f t="shared" si="58"/>
        <v>0.99989281406831432</v>
      </c>
    </row>
    <row r="57" spans="1:50" x14ac:dyDescent="0.25">
      <c r="A57">
        <v>2.7</v>
      </c>
      <c r="B57" s="8">
        <f t="shared" si="30"/>
        <v>0.5</v>
      </c>
      <c r="C57">
        <f t="shared" si="31"/>
        <v>5.7219730941704037E-5</v>
      </c>
      <c r="E57">
        <f t="shared" si="32"/>
        <v>9.207459988694222E-14</v>
      </c>
      <c r="F57">
        <f t="shared" si="33"/>
        <v>-30.016177278101438</v>
      </c>
      <c r="G57" s="21"/>
      <c r="H57" s="21"/>
      <c r="I57">
        <f t="shared" si="34"/>
        <v>3</v>
      </c>
      <c r="J57">
        <f t="shared" si="35"/>
        <v>1.0986122886681098</v>
      </c>
      <c r="K57">
        <f t="shared" si="36"/>
        <v>233.12755140978118</v>
      </c>
      <c r="L57">
        <f t="shared" si="37"/>
        <v>54348.455226320162</v>
      </c>
      <c r="M57">
        <f t="shared" si="48"/>
        <v>1.0000028854123446</v>
      </c>
      <c r="O57">
        <f t="shared" si="38"/>
        <v>0.99989133431502386</v>
      </c>
      <c r="Q57" s="1"/>
      <c r="R57">
        <v>2.7</v>
      </c>
      <c r="S57" s="8">
        <f t="shared" si="39"/>
        <v>0.4</v>
      </c>
      <c r="T57">
        <f t="shared" si="40"/>
        <v>5.9820627802690591E-5</v>
      </c>
      <c r="V57">
        <f t="shared" si="41"/>
        <v>5.2783173690290644E-12</v>
      </c>
      <c r="W57">
        <f t="shared" si="42"/>
        <v>-25.967413749107806</v>
      </c>
      <c r="X57" s="21"/>
      <c r="Y57" s="21"/>
      <c r="Z57">
        <f t="shared" si="43"/>
        <v>3.5</v>
      </c>
      <c r="AA57">
        <f t="shared" si="44"/>
        <v>1.2527629684953681</v>
      </c>
      <c r="AB57">
        <f t="shared" si="45"/>
        <v>558.60556975759175</v>
      </c>
      <c r="AC57">
        <f t="shared" si="46"/>
        <v>312040.18256420369</v>
      </c>
      <c r="AD57">
        <f t="shared" si="49"/>
        <v>1.0000946877296522</v>
      </c>
      <c r="AF57">
        <f t="shared" si="47"/>
        <v>1.0000697354194139</v>
      </c>
      <c r="AH57" s="1"/>
      <c r="AI57">
        <v>2.7</v>
      </c>
      <c r="AJ57" s="8">
        <f t="shared" si="50"/>
        <v>0.6</v>
      </c>
      <c r="AK57">
        <f t="shared" si="51"/>
        <v>5.4618834080717482E-5</v>
      </c>
      <c r="AM57">
        <f t="shared" si="52"/>
        <v>8.4351607937242456E-12</v>
      </c>
      <c r="AN57">
        <f t="shared" si="53"/>
        <v>-25.498612337430121</v>
      </c>
      <c r="AO57" s="21"/>
      <c r="AP57" s="21"/>
      <c r="AQ57">
        <f t="shared" si="54"/>
        <v>2.666666666666667</v>
      </c>
      <c r="AR57">
        <f t="shared" si="55"/>
        <v>0.9808292530117263</v>
      </c>
      <c r="AS57">
        <f t="shared" si="56"/>
        <v>-47.982225129870635</v>
      </c>
      <c r="AT57">
        <f t="shared" si="57"/>
        <v>2302.2939284135891</v>
      </c>
      <c r="AU57">
        <f t="shared" si="59"/>
        <v>1.0000000052025668</v>
      </c>
      <c r="AW57">
        <f t="shared" si="58"/>
        <v>0.99989077571962093</v>
      </c>
    </row>
    <row r="58" spans="1:50" x14ac:dyDescent="0.25">
      <c r="A58">
        <v>2.7</v>
      </c>
      <c r="B58" s="8">
        <f t="shared" si="30"/>
        <v>0.47</v>
      </c>
      <c r="C58">
        <f t="shared" si="31"/>
        <v>5.8E-5</v>
      </c>
      <c r="E58">
        <f t="shared" si="32"/>
        <v>2.273678895167367E-13</v>
      </c>
      <c r="F58">
        <f t="shared" si="33"/>
        <v>-29.112207030615313</v>
      </c>
      <c r="G58" s="21"/>
      <c r="H58" s="21"/>
      <c r="I58">
        <f t="shared" si="34"/>
        <v>3.1276595744680851</v>
      </c>
      <c r="J58">
        <f t="shared" si="35"/>
        <v>1.1402849850686776</v>
      </c>
      <c r="K58">
        <f t="shared" si="36"/>
        <v>325.41495435902397</v>
      </c>
      <c r="L58">
        <f t="shared" si="37"/>
        <v>105894.89252048565</v>
      </c>
      <c r="M58">
        <f t="shared" si="48"/>
        <v>1.0000109391274972</v>
      </c>
      <c r="O58">
        <f t="shared" si="38"/>
        <v>0.99990588046972007</v>
      </c>
      <c r="Q58" s="1"/>
      <c r="R58">
        <v>2.7</v>
      </c>
      <c r="S58" s="8">
        <f t="shared" si="39"/>
        <v>0.3</v>
      </c>
      <c r="T58">
        <f t="shared" si="40"/>
        <v>6.2421524663677132E-5</v>
      </c>
      <c r="V58">
        <f t="shared" si="41"/>
        <v>2.3993889101150481E-11</v>
      </c>
      <c r="W58">
        <f t="shared" si="42"/>
        <v>-24.453221938787376</v>
      </c>
      <c r="X58" s="21"/>
      <c r="Y58" s="21"/>
      <c r="Z58">
        <f t="shared" si="43"/>
        <v>4.3333333333333339</v>
      </c>
      <c r="AA58">
        <f t="shared" si="44"/>
        <v>1.4663370687934272</v>
      </c>
      <c r="AB58">
        <f t="shared" si="45"/>
        <v>948.81139278130945</v>
      </c>
      <c r="AC58">
        <f t="shared" si="46"/>
        <v>900243.05907160824</v>
      </c>
      <c r="AD58">
        <f t="shared" si="49"/>
        <v>1.000784941170586</v>
      </c>
      <c r="AF58">
        <f t="shared" si="47"/>
        <v>1.0014455613264837</v>
      </c>
      <c r="AH58" s="1"/>
      <c r="AI58">
        <v>2.7</v>
      </c>
      <c r="AJ58" s="8">
        <f t="shared" si="50"/>
        <v>0.4</v>
      </c>
      <c r="AK58">
        <f t="shared" si="51"/>
        <v>5.9820627802690591E-5</v>
      </c>
      <c r="AM58">
        <f t="shared" si="52"/>
        <v>5.2783173690290644E-12</v>
      </c>
      <c r="AN58">
        <f t="shared" si="53"/>
        <v>-25.967413749107806</v>
      </c>
      <c r="AO58" s="21"/>
      <c r="AP58" s="21"/>
      <c r="AQ58">
        <f t="shared" si="54"/>
        <v>3.5</v>
      </c>
      <c r="AR58">
        <f t="shared" si="55"/>
        <v>1.2527629684953681</v>
      </c>
      <c r="AS58">
        <f t="shared" si="56"/>
        <v>558.60556975759175</v>
      </c>
      <c r="AT58">
        <f t="shared" si="57"/>
        <v>312040.18256420369</v>
      </c>
      <c r="AU58">
        <f t="shared" si="59"/>
        <v>1.0000946877296522</v>
      </c>
      <c r="AW58">
        <f t="shared" si="58"/>
        <v>1.0000697354194139</v>
      </c>
    </row>
    <row r="59" spans="1:50" x14ac:dyDescent="0.25">
      <c r="B59" s="9"/>
      <c r="Q59" s="1"/>
      <c r="S59" s="9"/>
      <c r="AH59" s="1"/>
      <c r="AI59">
        <v>2.7</v>
      </c>
      <c r="AJ59" s="8">
        <f t="shared" si="50"/>
        <v>0.5</v>
      </c>
      <c r="AK59">
        <f t="shared" si="51"/>
        <v>5.7219730941704037E-5</v>
      </c>
      <c r="AM59">
        <f t="shared" si="52"/>
        <v>9.207459988694222E-14</v>
      </c>
      <c r="AN59">
        <f t="shared" si="53"/>
        <v>-30.016177278101438</v>
      </c>
      <c r="AO59" s="21"/>
      <c r="AP59" s="21"/>
      <c r="AQ59">
        <f t="shared" si="54"/>
        <v>3</v>
      </c>
      <c r="AR59">
        <f t="shared" si="55"/>
        <v>1.0986122886681098</v>
      </c>
      <c r="AS59">
        <f t="shared" si="56"/>
        <v>233.12755140978118</v>
      </c>
      <c r="AT59">
        <f t="shared" si="57"/>
        <v>54348.455226320162</v>
      </c>
      <c r="AU59">
        <f t="shared" si="59"/>
        <v>1.0000028854123446</v>
      </c>
      <c r="AW59">
        <f t="shared" si="58"/>
        <v>0.99989133431502386</v>
      </c>
    </row>
    <row r="60" spans="1:50" x14ac:dyDescent="0.25">
      <c r="B60" s="9"/>
      <c r="Q60" s="1"/>
      <c r="S60" s="9"/>
      <c r="AH60" s="1"/>
      <c r="AJ60" s="9"/>
    </row>
    <row r="61" spans="1:50" x14ac:dyDescent="0.25">
      <c r="B61" s="9"/>
      <c r="Q61" s="1"/>
      <c r="S61" s="9"/>
      <c r="AH61" s="1"/>
      <c r="AJ61" s="9"/>
    </row>
    <row r="62" spans="1:50" x14ac:dyDescent="0.25">
      <c r="B62" s="9"/>
      <c r="Q62" s="1"/>
      <c r="S62" s="9"/>
      <c r="AH62" s="1"/>
      <c r="AJ62" s="9"/>
    </row>
    <row r="63" spans="1:50" x14ac:dyDescent="0.25">
      <c r="B63" s="5"/>
      <c r="Q63" s="1"/>
      <c r="S63" s="5"/>
      <c r="AH63" s="1"/>
      <c r="AJ63" s="9"/>
    </row>
    <row r="64" spans="1:50" x14ac:dyDescent="0.25">
      <c r="B64" s="10" t="s">
        <v>47</v>
      </c>
      <c r="C64" s="1">
        <f>AVERAGE(C53:C62)</f>
        <v>5.7219730941704037E-5</v>
      </c>
      <c r="D64" s="10" t="s">
        <v>47</v>
      </c>
      <c r="E64" s="1">
        <f>AVERAGE(E53:E62)</f>
        <v>2.950145343316322E-13</v>
      </c>
      <c r="L64" s="10" t="s">
        <v>47</v>
      </c>
      <c r="M64" s="1">
        <f>AVERAGE(M53:M62)</f>
        <v>1.000003818430272</v>
      </c>
      <c r="O64" s="10" t="s">
        <v>24</v>
      </c>
      <c r="P64" s="10" t="s">
        <v>25</v>
      </c>
      <c r="Q64" s="1"/>
      <c r="S64" s="10" t="s">
        <v>47</v>
      </c>
      <c r="T64" s="1">
        <f>AVERAGE(T53:T62)</f>
        <v>6.1121076233183868E-5</v>
      </c>
      <c r="U64" s="10" t="s">
        <v>47</v>
      </c>
      <c r="V64" s="1">
        <f>AVERAGE(V53:V62)</f>
        <v>1.416257672138549E-11</v>
      </c>
      <c r="AC64" s="10" t="s">
        <v>47</v>
      </c>
      <c r="AD64" s="1">
        <f>AVERAGE(AD53:AD62)</f>
        <v>1.0003995441832341</v>
      </c>
      <c r="AF64" s="10" t="s">
        <v>24</v>
      </c>
      <c r="AG64" s="10" t="s">
        <v>25</v>
      </c>
      <c r="AH64" s="1"/>
      <c r="AJ64" s="5"/>
    </row>
    <row r="65" spans="1:50" x14ac:dyDescent="0.25">
      <c r="C65" t="s">
        <v>26</v>
      </c>
      <c r="E65" t="s">
        <v>27</v>
      </c>
      <c r="M65" t="s">
        <v>28</v>
      </c>
      <c r="O65">
        <f>SUM(O54:O58)</f>
        <v>4.9994712177298153</v>
      </c>
      <c r="P65">
        <f>(M64-E64)^2</f>
        <v>1.0000076368745341</v>
      </c>
      <c r="Q65" s="1"/>
      <c r="T65" t="s">
        <v>26</v>
      </c>
      <c r="V65" t="s">
        <v>27</v>
      </c>
      <c r="AD65" t="s">
        <v>28</v>
      </c>
      <c r="AF65">
        <f>SUM(AF54:AF58)</f>
        <v>5.0037976883327389</v>
      </c>
      <c r="AG65">
        <f>(AD64-V64)^2</f>
        <v>1.0007992479736858</v>
      </c>
      <c r="AH65" s="1"/>
      <c r="AJ65" s="10" t="s">
        <v>47</v>
      </c>
      <c r="AK65" s="1">
        <f>AVERAGE(AK54:AK63)</f>
        <v>5.6222720478325856E-5</v>
      </c>
      <c r="AL65" s="10" t="s">
        <v>47</v>
      </c>
      <c r="AM65" s="1">
        <f>AVERAGE(AM54:AM63)</f>
        <v>5.9848489926512985E-12</v>
      </c>
      <c r="AT65" s="10" t="s">
        <v>47</v>
      </c>
      <c r="AU65" s="1">
        <f>AVERAGE(AU54:AU63)</f>
        <v>1.0000167855204125</v>
      </c>
      <c r="AW65" s="10" t="s">
        <v>24</v>
      </c>
      <c r="AX65" s="10" t="s">
        <v>25</v>
      </c>
    </row>
    <row r="66" spans="1:50" x14ac:dyDescent="0.25">
      <c r="Q66" s="1"/>
      <c r="AH66" s="1"/>
      <c r="AK66" t="s">
        <v>26</v>
      </c>
      <c r="AM66" t="s">
        <v>27</v>
      </c>
      <c r="AU66" t="s">
        <v>28</v>
      </c>
      <c r="AW66">
        <f>SUM(AW55:AW59)</f>
        <v>4.9996354352419941</v>
      </c>
      <c r="AX66">
        <f>(AU65-AM65)^2</f>
        <v>1.000033571310609</v>
      </c>
    </row>
    <row r="67" spans="1:50" x14ac:dyDescent="0.25">
      <c r="Q67" s="1"/>
      <c r="AH67" s="1"/>
    </row>
    <row r="68" spans="1:50" x14ac:dyDescent="0.25">
      <c r="Q68" s="1"/>
      <c r="AH68" s="1"/>
    </row>
    <row r="69" spans="1:50" x14ac:dyDescent="0.25">
      <c r="A69" t="s">
        <v>29</v>
      </c>
      <c r="B69">
        <v>6690</v>
      </c>
      <c r="E69" t="s">
        <v>30</v>
      </c>
      <c r="F69">
        <v>9.9999999999999998E-17</v>
      </c>
      <c r="Q69" s="1"/>
      <c r="R69" t="s">
        <v>29</v>
      </c>
      <c r="S69">
        <v>6690</v>
      </c>
      <c r="V69" t="s">
        <v>30</v>
      </c>
      <c r="W69">
        <v>9.9999999999999998E-17</v>
      </c>
      <c r="AH69" s="1"/>
    </row>
    <row r="70" spans="1:50" x14ac:dyDescent="0.25">
      <c r="A70" t="s">
        <v>31</v>
      </c>
      <c r="B70">
        <v>0.17399999999999999</v>
      </c>
      <c r="Q70" s="1"/>
      <c r="R70" t="s">
        <v>31</v>
      </c>
      <c r="S70">
        <v>0.17399999999999999</v>
      </c>
      <c r="AH70" s="1"/>
      <c r="AI70" t="s">
        <v>29</v>
      </c>
      <c r="AJ70">
        <v>6690</v>
      </c>
      <c r="AM70" t="s">
        <v>30</v>
      </c>
      <c r="AN70">
        <v>9.9999999999999998E-17</v>
      </c>
    </row>
    <row r="71" spans="1:50" x14ac:dyDescent="0.25">
      <c r="E71" t="s">
        <v>32</v>
      </c>
      <c r="F71" s="11">
        <f>1-(P65/O65)</f>
        <v>0.79997731893561685</v>
      </c>
      <c r="G71" s="11"/>
      <c r="H71" s="11"/>
      <c r="I71" s="11"/>
      <c r="J71" s="11"/>
      <c r="K71" s="11"/>
      <c r="Q71" s="1"/>
      <c r="V71" t="s">
        <v>32</v>
      </c>
      <c r="W71" s="11">
        <f>1-(AG65/AF65)</f>
        <v>0.79999206396628897</v>
      </c>
      <c r="X71" s="11"/>
      <c r="Y71" s="11"/>
      <c r="Z71" s="11"/>
      <c r="AA71" s="11"/>
      <c r="AB71" s="11"/>
      <c r="AH71" s="1"/>
      <c r="AI71" t="s">
        <v>31</v>
      </c>
      <c r="AJ71">
        <v>0.17399999999999999</v>
      </c>
    </row>
    <row r="72" spans="1:50" x14ac:dyDescent="0.25">
      <c r="Q72" s="1"/>
      <c r="AH72" s="1"/>
      <c r="AM72" t="s">
        <v>32</v>
      </c>
      <c r="AN72" s="11">
        <f>1-(AX66/AW66)</f>
        <v>0.79997870159462836</v>
      </c>
      <c r="AO72" s="11"/>
      <c r="AP72" s="11"/>
      <c r="AQ72" s="11"/>
      <c r="AR72" s="11"/>
      <c r="AS72" s="11"/>
    </row>
    <row r="73" spans="1:50" x14ac:dyDescent="0.25">
      <c r="L73" s="11"/>
      <c r="M73" s="12"/>
      <c r="Q73" s="1"/>
      <c r="AC73" s="11"/>
      <c r="AD73" s="12"/>
      <c r="AH73" s="1"/>
    </row>
    <row r="74" spans="1:50" ht="18.75" x14ac:dyDescent="0.35">
      <c r="A74" s="12" t="s">
        <v>33</v>
      </c>
      <c r="B74" s="12" t="s">
        <v>34</v>
      </c>
      <c r="C74" s="12" t="s">
        <v>35</v>
      </c>
      <c r="D74" s="12" t="s">
        <v>36</v>
      </c>
      <c r="E74" s="12" t="s">
        <v>37</v>
      </c>
      <c r="F74" s="13" t="s">
        <v>38</v>
      </c>
      <c r="G74" s="12" t="s">
        <v>39</v>
      </c>
      <c r="H74" s="12" t="s">
        <v>40</v>
      </c>
      <c r="I74" s="13"/>
      <c r="J74" s="13"/>
      <c r="K74" s="13"/>
      <c r="L74" s="12" t="s">
        <v>39</v>
      </c>
      <c r="Q74" s="1"/>
      <c r="R74" s="12" t="s">
        <v>33</v>
      </c>
      <c r="S74" s="12" t="s">
        <v>34</v>
      </c>
      <c r="T74" s="12" t="s">
        <v>35</v>
      </c>
      <c r="U74" s="12" t="s">
        <v>36</v>
      </c>
      <c r="V74" s="12" t="s">
        <v>37</v>
      </c>
      <c r="W74" s="13" t="s">
        <v>38</v>
      </c>
      <c r="X74" s="12" t="s">
        <v>39</v>
      </c>
      <c r="Y74" s="12" t="s">
        <v>40</v>
      </c>
      <c r="Z74" s="13"/>
      <c r="AA74" s="13"/>
      <c r="AB74" s="13"/>
      <c r="AC74" s="12" t="s">
        <v>39</v>
      </c>
      <c r="AH74" s="1"/>
      <c r="AT74" s="11"/>
      <c r="AU74" s="12"/>
    </row>
    <row r="75" spans="1:50" ht="18.75" x14ac:dyDescent="0.35">
      <c r="A75">
        <f>B68</f>
        <v>0</v>
      </c>
      <c r="B75">
        <f>C68</f>
        <v>0</v>
      </c>
      <c r="C75">
        <f>F69</f>
        <v>9.9999999999999998E-17</v>
      </c>
      <c r="D75">
        <f>EXP(B75)</f>
        <v>1</v>
      </c>
      <c r="E75">
        <f>2*C75</f>
        <v>2E-16</v>
      </c>
      <c r="F75">
        <f>SQRT(E75)</f>
        <v>1.414213562373095E-8</v>
      </c>
      <c r="G75">
        <f>1/F75</f>
        <v>70710678.118654758</v>
      </c>
      <c r="H75" s="5">
        <f>G75/1000</f>
        <v>70710.67811865476</v>
      </c>
      <c r="L75" s="5">
        <f>H75</f>
        <v>70710.67811865476</v>
      </c>
      <c r="M75" s="12" t="s">
        <v>40</v>
      </c>
      <c r="Q75" s="1"/>
      <c r="R75">
        <f>S68</f>
        <v>0</v>
      </c>
      <c r="S75">
        <f>T68</f>
        <v>0</v>
      </c>
      <c r="T75">
        <f>W69</f>
        <v>9.9999999999999998E-17</v>
      </c>
      <c r="U75">
        <f>EXP(S75)</f>
        <v>1</v>
      </c>
      <c r="V75">
        <f>2*T75</f>
        <v>2E-16</v>
      </c>
      <c r="W75">
        <f>SQRT(V75)</f>
        <v>1.414213562373095E-8</v>
      </c>
      <c r="X75">
        <f>1/W75</f>
        <v>70710678.118654758</v>
      </c>
      <c r="Y75" s="5">
        <f>X75/1000</f>
        <v>70710.67811865476</v>
      </c>
      <c r="AC75" s="5">
        <f>Y75</f>
        <v>70710.67811865476</v>
      </c>
      <c r="AD75" s="12" t="s">
        <v>40</v>
      </c>
      <c r="AH75" s="1"/>
      <c r="AI75" s="12" t="s">
        <v>33</v>
      </c>
      <c r="AJ75" s="12" t="s">
        <v>34</v>
      </c>
      <c r="AK75" s="12" t="s">
        <v>35</v>
      </c>
      <c r="AL75" s="12" t="s">
        <v>36</v>
      </c>
      <c r="AM75" s="12" t="s">
        <v>37</v>
      </c>
      <c r="AN75" s="13" t="s">
        <v>38</v>
      </c>
      <c r="AO75" s="12" t="s">
        <v>39</v>
      </c>
      <c r="AP75" s="12" t="s">
        <v>40</v>
      </c>
      <c r="AQ75" s="13"/>
      <c r="AR75" s="13"/>
      <c r="AS75" s="13"/>
      <c r="AT75" s="12" t="s">
        <v>39</v>
      </c>
    </row>
    <row r="76" spans="1:50" ht="17.25" x14ac:dyDescent="0.25">
      <c r="A76" s="14" t="s">
        <v>41</v>
      </c>
      <c r="M76" s="5">
        <f>L75/1000</f>
        <v>70.710678118654755</v>
      </c>
      <c r="Q76" s="1"/>
      <c r="R76" s="14" t="s">
        <v>41</v>
      </c>
      <c r="AD76" s="5">
        <f>AC75/1000</f>
        <v>70.710678118654755</v>
      </c>
      <c r="AH76" s="1"/>
      <c r="AI76">
        <f>AJ69</f>
        <v>0</v>
      </c>
      <c r="AJ76">
        <f>AK69</f>
        <v>0</v>
      </c>
      <c r="AK76">
        <f>AN70</f>
        <v>9.9999999999999998E-17</v>
      </c>
      <c r="AL76">
        <f>EXP(AJ76)</f>
        <v>1</v>
      </c>
      <c r="AM76">
        <f>2*AK76</f>
        <v>2E-16</v>
      </c>
      <c r="AN76">
        <f>SQRT(AM76)</f>
        <v>1.414213562373095E-8</v>
      </c>
      <c r="AO76">
        <f>1/AN76</f>
        <v>70710678.118654758</v>
      </c>
      <c r="AP76" s="5">
        <f>AO76/1000</f>
        <v>70710.67811865476</v>
      </c>
      <c r="AT76" s="5">
        <f>AP76</f>
        <v>70710.67811865476</v>
      </c>
      <c r="AU76" s="12" t="s">
        <v>40</v>
      </c>
    </row>
    <row r="77" spans="1:50" x14ac:dyDescent="0.25">
      <c r="Q77" s="1"/>
      <c r="AH77" s="1"/>
      <c r="AI77" s="14" t="s">
        <v>41</v>
      </c>
      <c r="AU77" s="5">
        <f>AT76/1000</f>
        <v>70.710678118654755</v>
      </c>
    </row>
    <row r="78" spans="1:50" ht="18.75" x14ac:dyDescent="0.35">
      <c r="B78" s="15" t="s">
        <v>42</v>
      </c>
      <c r="C78" s="16" t="s">
        <v>43</v>
      </c>
      <c r="D78" s="15" t="s">
        <v>44</v>
      </c>
      <c r="E78" s="15" t="s">
        <v>45</v>
      </c>
      <c r="Q78" s="1"/>
      <c r="S78" s="15" t="s">
        <v>42</v>
      </c>
      <c r="T78" s="16" t="s">
        <v>43</v>
      </c>
      <c r="U78" s="15" t="s">
        <v>44</v>
      </c>
      <c r="V78" s="15" t="s">
        <v>45</v>
      </c>
      <c r="AH78" s="1"/>
    </row>
    <row r="79" spans="1:50" ht="18.75" x14ac:dyDescent="0.35">
      <c r="B79" s="17">
        <f>D75</f>
        <v>1</v>
      </c>
      <c r="C79" s="17">
        <f>C75</f>
        <v>9.9999999999999998E-17</v>
      </c>
      <c r="D79" s="18">
        <f>L75</f>
        <v>70710.67811865476</v>
      </c>
      <c r="E79" s="19">
        <f>B70</f>
        <v>0.17399999999999999</v>
      </c>
      <c r="Q79" s="1"/>
      <c r="S79" s="17">
        <f>U75</f>
        <v>1</v>
      </c>
      <c r="T79" s="17">
        <f>T75</f>
        <v>9.9999999999999998E-17</v>
      </c>
      <c r="U79" s="18">
        <f>AC75</f>
        <v>70710.67811865476</v>
      </c>
      <c r="V79" s="19">
        <f>S70</f>
        <v>0.17399999999999999</v>
      </c>
      <c r="AH79" s="1"/>
      <c r="AJ79" s="15" t="s">
        <v>42</v>
      </c>
      <c r="AK79" s="16" t="s">
        <v>43</v>
      </c>
      <c r="AL79" s="15" t="s">
        <v>44</v>
      </c>
      <c r="AM79" s="15" t="s">
        <v>45</v>
      </c>
    </row>
    <row r="80" spans="1:50" x14ac:dyDescent="0.25">
      <c r="Q80" s="1"/>
      <c r="AH80" s="1"/>
      <c r="AJ80" s="17">
        <f>AL76</f>
        <v>1</v>
      </c>
      <c r="AK80" s="17">
        <f>AK76</f>
        <v>9.9999999999999998E-17</v>
      </c>
      <c r="AL80" s="18">
        <f>AT76</f>
        <v>70710.67811865476</v>
      </c>
      <c r="AM80" s="19">
        <f>AJ71</f>
        <v>0.17399999999999999</v>
      </c>
    </row>
    <row r="81" spans="1:50" x14ac:dyDescent="0.25">
      <c r="Q81" s="1"/>
      <c r="AH81" s="1"/>
    </row>
    <row r="82" spans="1:50" x14ac:dyDescent="0.25">
      <c r="A82" s="20" t="s">
        <v>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"/>
      <c r="R82" s="20" t="s">
        <v>1</v>
      </c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1"/>
    </row>
    <row r="83" spans="1:50" x14ac:dyDescent="0.25">
      <c r="A83" s="20" t="s">
        <v>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"/>
      <c r="R83" s="20" t="s">
        <v>2</v>
      </c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1"/>
    </row>
    <row r="84" spans="1:50" x14ac:dyDescent="0.25">
      <c r="A84" s="20" t="s">
        <v>3</v>
      </c>
      <c r="B84" s="20"/>
      <c r="C84" s="20"/>
      <c r="D84" s="3" t="s">
        <v>4</v>
      </c>
      <c r="M84" s="2" t="s">
        <v>5</v>
      </c>
      <c r="O84" s="2" t="s">
        <v>4</v>
      </c>
      <c r="Q84" s="1"/>
      <c r="R84" s="20" t="s">
        <v>3</v>
      </c>
      <c r="S84" s="20"/>
      <c r="T84" s="20"/>
      <c r="U84" s="3" t="s">
        <v>4</v>
      </c>
      <c r="AD84" s="2" t="s">
        <v>5</v>
      </c>
      <c r="AF84" s="2" t="s">
        <v>4</v>
      </c>
      <c r="AH84" s="1"/>
    </row>
    <row r="85" spans="1:50" x14ac:dyDescent="0.25">
      <c r="A85" s="6"/>
      <c r="B85" s="6" t="s">
        <v>6</v>
      </c>
      <c r="C85" s="6"/>
      <c r="D85" s="3"/>
      <c r="M85" s="2"/>
      <c r="O85" s="2"/>
      <c r="Q85" s="1"/>
      <c r="R85" s="6"/>
      <c r="S85" s="6" t="s">
        <v>7</v>
      </c>
      <c r="T85" s="6"/>
      <c r="U85" s="3"/>
      <c r="AD85" s="2"/>
      <c r="AF85" s="2"/>
      <c r="AH85" s="1"/>
      <c r="AI85" s="20" t="s">
        <v>1</v>
      </c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x14ac:dyDescent="0.25">
      <c r="A86" s="6"/>
      <c r="B86" s="6" t="s">
        <v>9</v>
      </c>
      <c r="C86" s="6"/>
      <c r="D86" s="3"/>
      <c r="M86" s="2"/>
      <c r="O86" s="2"/>
      <c r="Q86" s="1"/>
      <c r="R86" s="6"/>
      <c r="S86" s="6" t="s">
        <v>10</v>
      </c>
      <c r="T86" s="6"/>
      <c r="U86" s="3"/>
      <c r="AD86" s="2"/>
      <c r="AF86" s="2"/>
      <c r="AH86" s="1"/>
      <c r="AI86" s="20" t="s">
        <v>2</v>
      </c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ht="18.75" x14ac:dyDescent="0.35">
      <c r="A87" t="s">
        <v>12</v>
      </c>
      <c r="B87" t="s">
        <v>13</v>
      </c>
      <c r="C87" t="s">
        <v>14</v>
      </c>
      <c r="F87" s="2" t="s">
        <v>15</v>
      </c>
      <c r="G87" s="6" t="s">
        <v>16</v>
      </c>
      <c r="H87" s="6" t="s">
        <v>17</v>
      </c>
      <c r="I87" s="2" t="s">
        <v>18</v>
      </c>
      <c r="J87" s="2" t="s">
        <v>19</v>
      </c>
      <c r="K87" s="2" t="s">
        <v>20</v>
      </c>
      <c r="L87" s="7" t="s">
        <v>21</v>
      </c>
      <c r="M87" t="s">
        <v>14</v>
      </c>
      <c r="O87" t="s">
        <v>22</v>
      </c>
      <c r="Q87" s="1"/>
      <c r="R87" t="s">
        <v>12</v>
      </c>
      <c r="S87" t="s">
        <v>13</v>
      </c>
      <c r="T87" t="s">
        <v>14</v>
      </c>
      <c r="W87" s="2" t="s">
        <v>15</v>
      </c>
      <c r="X87" s="6" t="s">
        <v>16</v>
      </c>
      <c r="Y87" s="6" t="s">
        <v>17</v>
      </c>
      <c r="Z87" s="2" t="s">
        <v>18</v>
      </c>
      <c r="AA87" s="2" t="s">
        <v>19</v>
      </c>
      <c r="AB87" s="2" t="s">
        <v>20</v>
      </c>
      <c r="AC87" s="7" t="s">
        <v>21</v>
      </c>
      <c r="AD87" t="s">
        <v>14</v>
      </c>
      <c r="AF87" t="s">
        <v>22</v>
      </c>
      <c r="AH87" s="1"/>
      <c r="AI87" s="20" t="s">
        <v>3</v>
      </c>
      <c r="AJ87" s="20"/>
      <c r="AK87" s="20"/>
      <c r="AL87" s="3" t="s">
        <v>4</v>
      </c>
      <c r="AU87" s="2" t="s">
        <v>5</v>
      </c>
      <c r="AW87" s="2" t="s">
        <v>4</v>
      </c>
    </row>
    <row r="88" spans="1:50" x14ac:dyDescent="0.25">
      <c r="A88">
        <v>2.7</v>
      </c>
      <c r="B88" s="8">
        <f t="shared" ref="B88:B93" si="60">H5</f>
        <v>0.53333333333333333</v>
      </c>
      <c r="C88">
        <f t="shared" ref="C88:C93" si="61">((((A88-B88)/$B$34))*$B$35)</f>
        <v>5.6352765321375187E-5</v>
      </c>
      <c r="E88">
        <f t="shared" ref="E88:E93" si="62">(C88-$C$29)^2</f>
        <v>1.3698445575016573E-12</v>
      </c>
      <c r="F88">
        <f t="shared" ref="F88:F93" si="63">LN(E88)</f>
        <v>-27.316323844203399</v>
      </c>
      <c r="G88" s="21">
        <v>8.3140000000000001</v>
      </c>
      <c r="H88" s="21">
        <f>25+273.15</f>
        <v>298.14999999999998</v>
      </c>
      <c r="I88">
        <f t="shared" ref="I88:I93" si="64">(1+(1/B88))</f>
        <v>2.875</v>
      </c>
      <c r="J88">
        <f t="shared" ref="J88:J93" si="65">LN(I88)</f>
        <v>1.0560526742493137</v>
      </c>
      <c r="K88">
        <f t="shared" ref="K88:K93" si="66">$G$18*$H$18*LN(J88)</f>
        <v>135.18999709485379</v>
      </c>
      <c r="L88">
        <f t="shared" ref="L88:L93" si="67">K88^2</f>
        <v>18276.335314506578</v>
      </c>
      <c r="M88">
        <f>C88^(-$F$104*((L88)^2))</f>
        <v>1.0000003268055246</v>
      </c>
      <c r="O88">
        <f t="shared" ref="O88:O93" si="68">(C88-M88)^2</f>
        <v>0.99988795121931473</v>
      </c>
      <c r="Q88" s="1"/>
      <c r="R88">
        <v>2.7</v>
      </c>
      <c r="S88" s="8">
        <f t="shared" ref="S88:S93" si="69">I5</f>
        <v>0.53333333333333333</v>
      </c>
      <c r="T88">
        <f t="shared" ref="T88:T93" si="70">((((R88-S88)/$B$34))*$B$35)</f>
        <v>5.6352765321375187E-5</v>
      </c>
      <c r="V88">
        <f t="shared" ref="V88:V93" si="71">(T88-$C$29)^2</f>
        <v>1.3698445575016573E-12</v>
      </c>
      <c r="W88">
        <f t="shared" ref="W88:W93" si="72">LN(V88)</f>
        <v>-27.316323844203399</v>
      </c>
      <c r="X88" s="21">
        <v>8.3140000000000001</v>
      </c>
      <c r="Y88" s="21">
        <f>25+273.15</f>
        <v>298.14999999999998</v>
      </c>
      <c r="Z88">
        <f t="shared" ref="Z88:Z93" si="73">(1+(1/S88))</f>
        <v>2.875</v>
      </c>
      <c r="AA88">
        <f t="shared" ref="AA88:AA93" si="74">LN(Z88)</f>
        <v>1.0560526742493137</v>
      </c>
      <c r="AB88">
        <f t="shared" ref="AB88:AB93" si="75">$G$18*$H$18*LN(AA88)</f>
        <v>135.18999709485379</v>
      </c>
      <c r="AC88">
        <f t="shared" ref="AC88:AC93" si="76">AB88^2</f>
        <v>18276.335314506578</v>
      </c>
      <c r="AD88">
        <f>T88^(-$W$104*((AC88)^2))</f>
        <v>1.0000003268055246</v>
      </c>
      <c r="AF88">
        <f t="shared" ref="AF88:AF93" si="77">(T88-AD88)^2</f>
        <v>0.99988795121931473</v>
      </c>
      <c r="AH88" s="1"/>
      <c r="AI88" s="6"/>
      <c r="AJ88" s="6" t="s">
        <v>8</v>
      </c>
      <c r="AK88" s="6"/>
      <c r="AL88" s="3"/>
      <c r="AU88" s="2"/>
      <c r="AW88" s="2"/>
    </row>
    <row r="89" spans="1:50" x14ac:dyDescent="0.25">
      <c r="A89">
        <v>2.7</v>
      </c>
      <c r="B89" s="8">
        <f t="shared" si="60"/>
        <v>0.56666666666666676</v>
      </c>
      <c r="C89">
        <f t="shared" si="61"/>
        <v>5.5485799701046331E-5</v>
      </c>
      <c r="E89">
        <f t="shared" si="62"/>
        <v>4.1508732887807724E-12</v>
      </c>
      <c r="F89">
        <f t="shared" si="63"/>
        <v>-26.207702372791935</v>
      </c>
      <c r="G89" s="21"/>
      <c r="H89" s="21"/>
      <c r="I89">
        <f t="shared" si="64"/>
        <v>2.7647058823529411</v>
      </c>
      <c r="J89">
        <f t="shared" si="65"/>
        <v>1.0169342576538425</v>
      </c>
      <c r="K89">
        <f t="shared" si="66"/>
        <v>41.62549926077471</v>
      </c>
      <c r="L89">
        <f t="shared" si="67"/>
        <v>1732.682188708756</v>
      </c>
      <c r="M89">
        <f t="shared" ref="M89:M93" si="78">C89^(-$F$104*((L89)^2))</f>
        <v>1.0000000029419587</v>
      </c>
      <c r="O89">
        <f t="shared" si="68"/>
        <v>0.99988903736286272</v>
      </c>
      <c r="Q89" s="1"/>
      <c r="R89">
        <v>2.7</v>
      </c>
      <c r="S89" s="8">
        <f t="shared" si="69"/>
        <v>0.5</v>
      </c>
      <c r="T89">
        <f t="shared" si="70"/>
        <v>5.7219730941704037E-5</v>
      </c>
      <c r="V89">
        <f t="shared" si="71"/>
        <v>9.207459988694222E-14</v>
      </c>
      <c r="W89">
        <f t="shared" si="72"/>
        <v>-30.016177278101438</v>
      </c>
      <c r="X89" s="21"/>
      <c r="Y89" s="21"/>
      <c r="Z89">
        <f t="shared" si="73"/>
        <v>3</v>
      </c>
      <c r="AA89">
        <f t="shared" si="74"/>
        <v>1.0986122886681098</v>
      </c>
      <c r="AB89">
        <f t="shared" si="75"/>
        <v>233.12755140978118</v>
      </c>
      <c r="AC89">
        <f t="shared" si="76"/>
        <v>54348.455226320162</v>
      </c>
      <c r="AD89">
        <f t="shared" ref="AD89:AD93" si="79">T89^(-$W$104*((AC89)^2))</f>
        <v>1.0000028854123446</v>
      </c>
      <c r="AF89">
        <f t="shared" si="77"/>
        <v>0.99989133431502386</v>
      </c>
      <c r="AH89" s="1"/>
      <c r="AI89" s="6"/>
      <c r="AJ89" s="6" t="s">
        <v>11</v>
      </c>
      <c r="AK89" s="6"/>
      <c r="AL89" s="3"/>
      <c r="AU89" s="2"/>
      <c r="AW89" s="2"/>
    </row>
    <row r="90" spans="1:50" ht="18.75" x14ac:dyDescent="0.35">
      <c r="A90">
        <v>2.7</v>
      </c>
      <c r="B90" s="8">
        <f t="shared" si="60"/>
        <v>0.46666666666666662</v>
      </c>
      <c r="C90">
        <f t="shared" si="61"/>
        <v>5.8086696562032886E-5</v>
      </c>
      <c r="E90">
        <f t="shared" si="62"/>
        <v>3.1756341593659987E-13</v>
      </c>
      <c r="F90">
        <f t="shared" si="63"/>
        <v>-28.778098861288978</v>
      </c>
      <c r="G90" s="21"/>
      <c r="H90" s="21"/>
      <c r="I90">
        <f t="shared" si="64"/>
        <v>3.1428571428571432</v>
      </c>
      <c r="J90">
        <f t="shared" si="65"/>
        <v>1.1451323043030026</v>
      </c>
      <c r="K90">
        <f t="shared" si="66"/>
        <v>335.9300104718746</v>
      </c>
      <c r="L90">
        <f t="shared" si="67"/>
        <v>112848.97193563377</v>
      </c>
      <c r="M90">
        <f t="shared" si="78"/>
        <v>1.0000124211466634</v>
      </c>
      <c r="O90">
        <f t="shared" si="68"/>
        <v>0.99990867098554526</v>
      </c>
      <c r="Q90" s="1"/>
      <c r="R90">
        <v>2.7</v>
      </c>
      <c r="S90" s="8">
        <f t="shared" si="69"/>
        <v>0.5</v>
      </c>
      <c r="T90">
        <f t="shared" si="70"/>
        <v>5.7219730941704037E-5</v>
      </c>
      <c r="V90">
        <f t="shared" si="71"/>
        <v>9.207459988694222E-14</v>
      </c>
      <c r="W90">
        <f t="shared" si="72"/>
        <v>-30.016177278101438</v>
      </c>
      <c r="X90" s="21"/>
      <c r="Y90" s="21"/>
      <c r="Z90">
        <f t="shared" si="73"/>
        <v>3</v>
      </c>
      <c r="AA90">
        <f t="shared" si="74"/>
        <v>1.0986122886681098</v>
      </c>
      <c r="AB90">
        <f t="shared" si="75"/>
        <v>233.12755140978118</v>
      </c>
      <c r="AC90">
        <f t="shared" si="76"/>
        <v>54348.455226320162</v>
      </c>
      <c r="AD90">
        <f t="shared" si="79"/>
        <v>1.0000028854123446</v>
      </c>
      <c r="AF90">
        <f t="shared" si="77"/>
        <v>0.99989133431502386</v>
      </c>
      <c r="AH90" s="1"/>
      <c r="AI90" t="s">
        <v>12</v>
      </c>
      <c r="AJ90" t="s">
        <v>13</v>
      </c>
      <c r="AK90" t="s">
        <v>14</v>
      </c>
      <c r="AN90" s="2" t="s">
        <v>15</v>
      </c>
      <c r="AO90" s="6" t="s">
        <v>16</v>
      </c>
      <c r="AP90" s="6" t="s">
        <v>17</v>
      </c>
      <c r="AQ90" s="2" t="s">
        <v>18</v>
      </c>
      <c r="AR90" s="2" t="s">
        <v>19</v>
      </c>
      <c r="AS90" s="2" t="s">
        <v>20</v>
      </c>
      <c r="AT90" s="7" t="s">
        <v>21</v>
      </c>
      <c r="AU90" t="s">
        <v>14</v>
      </c>
      <c r="AW90" t="s">
        <v>22</v>
      </c>
    </row>
    <row r="91" spans="1:50" x14ac:dyDescent="0.25">
      <c r="A91">
        <v>2.7</v>
      </c>
      <c r="B91" s="8">
        <f t="shared" si="60"/>
        <v>0.33333333333333331</v>
      </c>
      <c r="C91">
        <f t="shared" si="61"/>
        <v>6.1554559043348276E-5</v>
      </c>
      <c r="E91">
        <f t="shared" si="62"/>
        <v>1.6252106416778903E-11</v>
      </c>
      <c r="F91">
        <f t="shared" si="63"/>
        <v>-24.842798589905549</v>
      </c>
      <c r="G91" s="21"/>
      <c r="H91" s="21"/>
      <c r="I91">
        <f t="shared" si="64"/>
        <v>4</v>
      </c>
      <c r="J91">
        <f t="shared" si="65"/>
        <v>1.3862943611198906</v>
      </c>
      <c r="K91">
        <f t="shared" si="66"/>
        <v>809.66724234852825</v>
      </c>
      <c r="L91">
        <f t="shared" si="67"/>
        <v>655561.04333227035</v>
      </c>
      <c r="M91">
        <f t="shared" si="78"/>
        <v>1.0004167646265532</v>
      </c>
      <c r="O91">
        <f t="shared" si="68"/>
        <v>1.0007105463092114</v>
      </c>
      <c r="Q91" s="1"/>
      <c r="R91">
        <v>2.7</v>
      </c>
      <c r="S91" s="8">
        <f t="shared" si="69"/>
        <v>0.5</v>
      </c>
      <c r="T91">
        <f t="shared" si="70"/>
        <v>5.7219730941704037E-5</v>
      </c>
      <c r="V91">
        <f t="shared" si="71"/>
        <v>9.207459988694222E-14</v>
      </c>
      <c r="W91">
        <f t="shared" si="72"/>
        <v>-30.016177278101438</v>
      </c>
      <c r="X91" s="21"/>
      <c r="Y91" s="21"/>
      <c r="Z91">
        <f t="shared" si="73"/>
        <v>3</v>
      </c>
      <c r="AA91">
        <f t="shared" si="74"/>
        <v>1.0986122886681098</v>
      </c>
      <c r="AB91">
        <f t="shared" si="75"/>
        <v>233.12755140978118</v>
      </c>
      <c r="AC91">
        <f t="shared" si="76"/>
        <v>54348.455226320162</v>
      </c>
      <c r="AD91">
        <f t="shared" si="79"/>
        <v>1.0000028854123446</v>
      </c>
      <c r="AF91">
        <f t="shared" si="77"/>
        <v>0.99989133431502386</v>
      </c>
      <c r="AH91" s="1"/>
      <c r="AI91">
        <v>2.7</v>
      </c>
      <c r="AJ91" s="8">
        <f t="shared" ref="AJ91:AJ96" si="80">J5</f>
        <v>0.6333333333333333</v>
      </c>
      <c r="AK91">
        <f t="shared" ref="AK91:AK96" si="81">((((AI91-AJ91)/$B$34))*$B$35)</f>
        <v>5.375186846038864E-5</v>
      </c>
      <c r="AM91">
        <f t="shared" ref="AM91:AM96" si="82">(AK91-$C$29)^2</f>
        <v>1.4222707072332039E-11</v>
      </c>
      <c r="AN91">
        <f t="shared" ref="AN91:AN96" si="83">LN(AM91)</f>
        <v>-24.97618133890289</v>
      </c>
      <c r="AO91" s="21">
        <v>8.3140000000000001</v>
      </c>
      <c r="AP91" s="21">
        <f>25+273.15</f>
        <v>298.14999999999998</v>
      </c>
      <c r="AQ91">
        <f t="shared" ref="AQ91:AQ96" si="84">(1+(1/AJ91))</f>
        <v>2.5789473684210527</v>
      </c>
      <c r="AR91">
        <f t="shared" ref="AR91:AR96" si="85">LN(AQ91)</f>
        <v>0.9473813189441862</v>
      </c>
      <c r="AS91">
        <f t="shared" ref="AS91:AS96" si="86">$G$18*$H$18*LN(AR91)</f>
        <v>-133.98911326181363</v>
      </c>
      <c r="AT91">
        <f t="shared" ref="AT91:AT96" si="87">AS91^2</f>
        <v>17953.082472687121</v>
      </c>
      <c r="AU91" t="e">
        <f>AK91^(-$AN$107*((AT91)^2))</f>
        <v>#DIV/0!</v>
      </c>
      <c r="AW91" t="e">
        <f t="shared" ref="AW91:AW96" si="88">(AK91-AU91)^2</f>
        <v>#DIV/0!</v>
      </c>
    </row>
    <row r="92" spans="1:50" x14ac:dyDescent="0.25">
      <c r="A92">
        <v>2.7</v>
      </c>
      <c r="B92" s="8">
        <f t="shared" si="60"/>
        <v>0.43333333333333335</v>
      </c>
      <c r="C92">
        <f t="shared" si="61"/>
        <v>5.8953662182361735E-5</v>
      </c>
      <c r="E92">
        <f t="shared" si="62"/>
        <v>2.0463110056506305E-12</v>
      </c>
      <c r="F92">
        <f t="shared" si="63"/>
        <v>-26.914982453279094</v>
      </c>
      <c r="G92" s="21"/>
      <c r="H92" s="21"/>
      <c r="I92">
        <f t="shared" si="64"/>
        <v>3.3076923076923075</v>
      </c>
      <c r="J92">
        <f t="shared" si="65"/>
        <v>1.1962507582320256</v>
      </c>
      <c r="K92">
        <f t="shared" si="66"/>
        <v>444.18528992722156</v>
      </c>
      <c r="L92">
        <f t="shared" si="67"/>
        <v>197300.57178772989</v>
      </c>
      <c r="M92">
        <f t="shared" si="78"/>
        <v>1.0000379112871893</v>
      </c>
      <c r="O92">
        <f t="shared" si="68"/>
        <v>0.99995791569279557</v>
      </c>
      <c r="Q92" s="1"/>
      <c r="R92">
        <v>2.7</v>
      </c>
      <c r="S92" s="8">
        <f t="shared" si="69"/>
        <v>0.46666666666666662</v>
      </c>
      <c r="T92">
        <f t="shared" si="70"/>
        <v>5.8086696562032886E-5</v>
      </c>
      <c r="V92">
        <f t="shared" si="71"/>
        <v>3.1756341593659987E-13</v>
      </c>
      <c r="W92">
        <f t="shared" si="72"/>
        <v>-28.778098861288978</v>
      </c>
      <c r="X92" s="21"/>
      <c r="Y92" s="21"/>
      <c r="Z92">
        <f t="shared" si="73"/>
        <v>3.1428571428571432</v>
      </c>
      <c r="AA92">
        <f t="shared" si="74"/>
        <v>1.1451323043030026</v>
      </c>
      <c r="AB92">
        <f t="shared" si="75"/>
        <v>335.9300104718746</v>
      </c>
      <c r="AC92">
        <f t="shared" si="76"/>
        <v>112848.97193563377</v>
      </c>
      <c r="AD92">
        <f t="shared" si="79"/>
        <v>1.0000124211466634</v>
      </c>
      <c r="AF92">
        <f t="shared" si="77"/>
        <v>0.99990867098554526</v>
      </c>
      <c r="AH92" s="1"/>
      <c r="AI92">
        <v>2.7</v>
      </c>
      <c r="AJ92" s="8">
        <f t="shared" si="80"/>
        <v>0.5</v>
      </c>
      <c r="AK92">
        <f t="shared" si="81"/>
        <v>5.7219730941704037E-5</v>
      </c>
      <c r="AM92">
        <f t="shared" si="82"/>
        <v>9.207459988694222E-14</v>
      </c>
      <c r="AN92">
        <f t="shared" si="83"/>
        <v>-30.016177278101438</v>
      </c>
      <c r="AO92" s="21"/>
      <c r="AP92" s="21"/>
      <c r="AQ92">
        <f t="shared" si="84"/>
        <v>3</v>
      </c>
      <c r="AR92">
        <f t="shared" si="85"/>
        <v>1.0986122886681098</v>
      </c>
      <c r="AS92">
        <f t="shared" si="86"/>
        <v>233.12755140978118</v>
      </c>
      <c r="AT92">
        <f t="shared" si="87"/>
        <v>54348.455226320162</v>
      </c>
      <c r="AU92" t="e">
        <f t="shared" ref="AU92:AU96" si="89">AK92^(-$AN$107*((AT92)^2))</f>
        <v>#DIV/0!</v>
      </c>
      <c r="AW92" t="e">
        <f t="shared" si="88"/>
        <v>#DIV/0!</v>
      </c>
    </row>
    <row r="93" spans="1:50" x14ac:dyDescent="0.25">
      <c r="A93">
        <v>2.7</v>
      </c>
      <c r="B93" s="8">
        <f t="shared" si="60"/>
        <v>0.53333333333333333</v>
      </c>
      <c r="C93">
        <f t="shared" si="61"/>
        <v>5.6352765321375187E-5</v>
      </c>
      <c r="E93">
        <f t="shared" si="62"/>
        <v>1.3698445575016573E-12</v>
      </c>
      <c r="F93">
        <f t="shared" si="63"/>
        <v>-27.316323844203399</v>
      </c>
      <c r="G93" s="21"/>
      <c r="H93" s="21"/>
      <c r="I93">
        <f t="shared" si="64"/>
        <v>2.875</v>
      </c>
      <c r="J93">
        <f t="shared" si="65"/>
        <v>1.0560526742493137</v>
      </c>
      <c r="K93">
        <f t="shared" si="66"/>
        <v>135.18999709485379</v>
      </c>
      <c r="L93">
        <f t="shared" si="67"/>
        <v>18276.335314506578</v>
      </c>
      <c r="M93">
        <f t="shared" si="78"/>
        <v>1.0000003268055246</v>
      </c>
      <c r="O93">
        <f t="shared" si="68"/>
        <v>0.99988795121931473</v>
      </c>
      <c r="Q93" s="1"/>
      <c r="R93">
        <v>2.7</v>
      </c>
      <c r="S93" s="8">
        <f t="shared" si="69"/>
        <v>0.53333333333333333</v>
      </c>
      <c r="T93">
        <f t="shared" si="70"/>
        <v>5.6352765321375187E-5</v>
      </c>
      <c r="V93">
        <f t="shared" si="71"/>
        <v>1.3698445575016573E-12</v>
      </c>
      <c r="W93">
        <f t="shared" si="72"/>
        <v>-27.316323844203399</v>
      </c>
      <c r="X93" s="21"/>
      <c r="Y93" s="21"/>
      <c r="Z93">
        <f t="shared" si="73"/>
        <v>2.875</v>
      </c>
      <c r="AA93">
        <f t="shared" si="74"/>
        <v>1.0560526742493137</v>
      </c>
      <c r="AB93">
        <f t="shared" si="75"/>
        <v>135.18999709485379</v>
      </c>
      <c r="AC93">
        <f t="shared" si="76"/>
        <v>18276.335314506578</v>
      </c>
      <c r="AD93">
        <f t="shared" si="79"/>
        <v>1.0000003268055246</v>
      </c>
      <c r="AF93">
        <f t="shared" si="77"/>
        <v>0.99988795121931473</v>
      </c>
      <c r="AH93" s="1"/>
      <c r="AI93">
        <v>2.7</v>
      </c>
      <c r="AJ93" s="8">
        <f t="shared" si="80"/>
        <v>0.56666666666666676</v>
      </c>
      <c r="AK93">
        <f t="shared" si="81"/>
        <v>5.5485799701046331E-5</v>
      </c>
      <c r="AM93">
        <f t="shared" si="82"/>
        <v>4.1508732887807724E-12</v>
      </c>
      <c r="AN93">
        <f t="shared" si="83"/>
        <v>-26.207702372791935</v>
      </c>
      <c r="AO93" s="21"/>
      <c r="AP93" s="21"/>
      <c r="AQ93">
        <f t="shared" si="84"/>
        <v>2.7647058823529411</v>
      </c>
      <c r="AR93">
        <f t="shared" si="85"/>
        <v>1.0169342576538425</v>
      </c>
      <c r="AS93">
        <f t="shared" si="86"/>
        <v>41.62549926077471</v>
      </c>
      <c r="AT93">
        <f t="shared" si="87"/>
        <v>1732.682188708756</v>
      </c>
      <c r="AU93">
        <f t="shared" si="89"/>
        <v>5.2541125911137506E+21</v>
      </c>
      <c r="AW93">
        <f t="shared" si="88"/>
        <v>2.7605699120100051E+43</v>
      </c>
    </row>
    <row r="94" spans="1:50" x14ac:dyDescent="0.25">
      <c r="B94" s="9"/>
      <c r="Q94" s="1"/>
      <c r="S94" s="9"/>
      <c r="AH94" s="1"/>
      <c r="AI94">
        <v>2.7</v>
      </c>
      <c r="AJ94" s="8">
        <f t="shared" si="80"/>
        <v>0.56666666666666676</v>
      </c>
      <c r="AK94">
        <f t="shared" si="81"/>
        <v>5.5485799701046331E-5</v>
      </c>
      <c r="AM94">
        <f t="shared" si="82"/>
        <v>4.1508732887807724E-12</v>
      </c>
      <c r="AN94">
        <f t="shared" si="83"/>
        <v>-26.207702372791935</v>
      </c>
      <c r="AO94" s="21"/>
      <c r="AP94" s="21"/>
      <c r="AQ94">
        <f t="shared" si="84"/>
        <v>2.7647058823529411</v>
      </c>
      <c r="AR94">
        <f t="shared" si="85"/>
        <v>1.0169342576538425</v>
      </c>
      <c r="AS94">
        <f t="shared" si="86"/>
        <v>41.62549926077471</v>
      </c>
      <c r="AT94">
        <f t="shared" si="87"/>
        <v>1732.682188708756</v>
      </c>
      <c r="AU94">
        <f t="shared" si="89"/>
        <v>5.2541125911137506E+21</v>
      </c>
      <c r="AW94">
        <f t="shared" si="88"/>
        <v>2.7605699120100051E+43</v>
      </c>
    </row>
    <row r="95" spans="1:50" x14ac:dyDescent="0.25">
      <c r="B95" s="9"/>
      <c r="Q95" s="1"/>
      <c r="S95" s="9"/>
      <c r="AH95" s="1"/>
      <c r="AI95">
        <v>2.7</v>
      </c>
      <c r="AJ95" s="8">
        <f t="shared" si="80"/>
        <v>0.6333333333333333</v>
      </c>
      <c r="AK95">
        <f t="shared" si="81"/>
        <v>5.375186846038864E-5</v>
      </c>
      <c r="AM95">
        <f t="shared" si="82"/>
        <v>1.4222707072332039E-11</v>
      </c>
      <c r="AN95">
        <f t="shared" si="83"/>
        <v>-24.97618133890289</v>
      </c>
      <c r="AO95" s="21"/>
      <c r="AP95" s="21"/>
      <c r="AQ95">
        <f t="shared" si="84"/>
        <v>2.5789473684210527</v>
      </c>
      <c r="AR95">
        <f t="shared" si="85"/>
        <v>0.9473813189441862</v>
      </c>
      <c r="AS95">
        <f t="shared" si="86"/>
        <v>-133.98911326181363</v>
      </c>
      <c r="AT95">
        <f t="shared" si="87"/>
        <v>17953.082472687121</v>
      </c>
      <c r="AU95" t="e">
        <f t="shared" si="89"/>
        <v>#DIV/0!</v>
      </c>
      <c r="AW95" t="e">
        <f t="shared" si="88"/>
        <v>#DIV/0!</v>
      </c>
    </row>
    <row r="96" spans="1:50" x14ac:dyDescent="0.25">
      <c r="B96" s="9"/>
      <c r="Q96" s="1"/>
      <c r="S96" s="9"/>
      <c r="AH96" s="1"/>
      <c r="AI96">
        <v>2.7</v>
      </c>
      <c r="AJ96" s="8">
        <f t="shared" si="80"/>
        <v>0.6</v>
      </c>
      <c r="AK96">
        <f t="shared" si="81"/>
        <v>5.4618834080717482E-5</v>
      </c>
      <c r="AM96">
        <f t="shared" si="82"/>
        <v>8.4351607937242456E-12</v>
      </c>
      <c r="AN96">
        <f t="shared" si="83"/>
        <v>-25.498612337430121</v>
      </c>
      <c r="AO96" s="21"/>
      <c r="AP96" s="21"/>
      <c r="AQ96">
        <f t="shared" si="84"/>
        <v>2.666666666666667</v>
      </c>
      <c r="AR96">
        <f t="shared" si="85"/>
        <v>0.9808292530117263</v>
      </c>
      <c r="AS96">
        <f t="shared" si="86"/>
        <v>-47.982225129870635</v>
      </c>
      <c r="AT96">
        <f t="shared" si="87"/>
        <v>2302.2939284135891</v>
      </c>
      <c r="AU96">
        <f t="shared" si="89"/>
        <v>2.5738514068722321E+38</v>
      </c>
      <c r="AW96">
        <f t="shared" si="88"/>
        <v>6.6247110646581678E+76</v>
      </c>
    </row>
    <row r="97" spans="1:50" x14ac:dyDescent="0.25">
      <c r="B97" s="9"/>
      <c r="Q97" s="1"/>
      <c r="S97" s="9"/>
      <c r="AH97" s="1"/>
      <c r="AJ97" s="9"/>
    </row>
    <row r="98" spans="1:50" x14ac:dyDescent="0.25">
      <c r="B98" s="5"/>
      <c r="Q98" s="1"/>
      <c r="S98" s="5"/>
      <c r="AH98" s="1"/>
      <c r="AJ98" s="9"/>
    </row>
    <row r="99" spans="1:50" x14ac:dyDescent="0.25">
      <c r="B99" s="10" t="s">
        <v>47</v>
      </c>
      <c r="C99" s="1">
        <f>AVERAGE(C88:C97)</f>
        <v>5.7797708021923265E-5</v>
      </c>
      <c r="D99" s="10" t="s">
        <v>47</v>
      </c>
      <c r="E99" s="1">
        <f>AVERAGE(E88:E97)</f>
        <v>4.25109054035837E-12</v>
      </c>
      <c r="L99" s="10" t="s">
        <v>47</v>
      </c>
      <c r="M99" s="1">
        <f>AVERAGE(M88:M97)</f>
        <v>1.0000779589355691</v>
      </c>
      <c r="O99" s="10" t="s">
        <v>24</v>
      </c>
      <c r="P99" s="10" t="s">
        <v>25</v>
      </c>
      <c r="Q99" s="1"/>
      <c r="S99" s="10" t="s">
        <v>47</v>
      </c>
      <c r="T99" s="1">
        <f>AVERAGE(T88:T97)</f>
        <v>5.707523667164923E-5</v>
      </c>
      <c r="U99" s="10" t="s">
        <v>47</v>
      </c>
      <c r="V99" s="1">
        <f>AVERAGE(V88:V97)</f>
        <v>5.5557938843345685E-13</v>
      </c>
      <c r="AC99" s="10" t="s">
        <v>23</v>
      </c>
      <c r="AD99" s="1">
        <f>SUM(AD89:AD93)</f>
        <v>5.0000214041892219</v>
      </c>
      <c r="AF99" s="10" t="s">
        <v>24</v>
      </c>
      <c r="AG99" s="10" t="s">
        <v>25</v>
      </c>
      <c r="AH99" s="1"/>
      <c r="AJ99" s="9"/>
    </row>
    <row r="100" spans="1:50" x14ac:dyDescent="0.25">
      <c r="C100" t="s">
        <v>26</v>
      </c>
      <c r="E100" t="s">
        <v>27</v>
      </c>
      <c r="M100" t="s">
        <v>28</v>
      </c>
      <c r="O100">
        <f>SUM(O89:O93)</f>
        <v>5.00035412156973</v>
      </c>
      <c r="P100">
        <f>(M99-E99)^2</f>
        <v>1.0001559239402309</v>
      </c>
      <c r="Q100" s="1"/>
      <c r="T100" t="s">
        <v>26</v>
      </c>
      <c r="V100" t="s">
        <v>27</v>
      </c>
      <c r="AD100" t="s">
        <v>28</v>
      </c>
      <c r="AF100">
        <f>SUM(AF89:AF93)</f>
        <v>4.9994706251499315</v>
      </c>
      <c r="AG100">
        <f>(AD99-V99)^2</f>
        <v>25.000214042344798</v>
      </c>
      <c r="AH100" s="1"/>
      <c r="AJ100" s="9"/>
    </row>
    <row r="101" spans="1:50" x14ac:dyDescent="0.25">
      <c r="Q101" s="1"/>
      <c r="AH101" s="1"/>
      <c r="AJ101" s="5"/>
    </row>
    <row r="102" spans="1:50" x14ac:dyDescent="0.25">
      <c r="Q102" s="1"/>
      <c r="AH102" s="1"/>
      <c r="AJ102" s="10" t="s">
        <v>47</v>
      </c>
      <c r="AK102" s="1">
        <f>AVERAGE(AK91:AK100)</f>
        <v>5.5052316890881903E-5</v>
      </c>
      <c r="AL102" s="10" t="s">
        <v>47</v>
      </c>
      <c r="AM102" s="1">
        <f>AVERAGE(AM91:AM100)</f>
        <v>7.5457326859728E-12</v>
      </c>
      <c r="AT102" s="10" t="s">
        <v>47</v>
      </c>
      <c r="AU102" s="1" t="e">
        <f>AVERAGE(AU91:AU100)</f>
        <v>#DIV/0!</v>
      </c>
      <c r="AW102" s="10" t="s">
        <v>24</v>
      </c>
      <c r="AX102" s="10" t="s">
        <v>25</v>
      </c>
    </row>
    <row r="103" spans="1:50" x14ac:dyDescent="0.25">
      <c r="Q103" s="1"/>
      <c r="AH103" s="1"/>
      <c r="AK103" t="s">
        <v>26</v>
      </c>
      <c r="AM103" t="s">
        <v>27</v>
      </c>
      <c r="AU103" t="s">
        <v>28</v>
      </c>
      <c r="AW103" t="e">
        <f>SUM(AW92:AW96)</f>
        <v>#DIV/0!</v>
      </c>
      <c r="AX103" t="e">
        <f>(AU102-AM102)^2</f>
        <v>#DIV/0!</v>
      </c>
    </row>
    <row r="104" spans="1:50" x14ac:dyDescent="0.25">
      <c r="A104" t="s">
        <v>29</v>
      </c>
      <c r="B104">
        <v>6690</v>
      </c>
      <c r="E104" t="s">
        <v>30</v>
      </c>
      <c r="F104">
        <v>9.9999999999999998E-17</v>
      </c>
      <c r="Q104" s="1"/>
      <c r="R104" t="s">
        <v>29</v>
      </c>
      <c r="S104">
        <v>6690</v>
      </c>
      <c r="V104" t="s">
        <v>30</v>
      </c>
      <c r="W104">
        <v>9.9999999999999998E-17</v>
      </c>
      <c r="AH104" s="1"/>
    </row>
    <row r="105" spans="1:50" x14ac:dyDescent="0.25">
      <c r="A105" t="s">
        <v>31</v>
      </c>
      <c r="B105">
        <v>0.17399999999999999</v>
      </c>
      <c r="Q105" s="1"/>
      <c r="R105" t="s">
        <v>31</v>
      </c>
      <c r="S105">
        <v>0.17399999999999999</v>
      </c>
      <c r="AH105" s="1"/>
    </row>
    <row r="106" spans="1:50" x14ac:dyDescent="0.25">
      <c r="E106" t="s">
        <v>32</v>
      </c>
      <c r="F106" s="11">
        <f>1-(P100/O100)</f>
        <v>0.79998298128008216</v>
      </c>
      <c r="G106" s="11"/>
      <c r="H106" s="11"/>
      <c r="I106" s="11"/>
      <c r="J106" s="11"/>
      <c r="K106" s="11"/>
      <c r="Q106" s="1"/>
      <c r="V106" t="s">
        <v>32</v>
      </c>
      <c r="W106" s="11">
        <f>1-(AG100/AF100)</f>
        <v>-4.0005722439053342</v>
      </c>
      <c r="X106" s="11"/>
      <c r="Y106" s="11"/>
      <c r="Z106" s="11"/>
      <c r="AA106" s="11"/>
      <c r="AB106" s="11"/>
      <c r="AH106" s="1"/>
    </row>
    <row r="107" spans="1:50" x14ac:dyDescent="0.25">
      <c r="Q107" s="1"/>
      <c r="AH107" s="1"/>
      <c r="AI107" t="s">
        <v>29</v>
      </c>
      <c r="AJ107">
        <v>6690</v>
      </c>
      <c r="AM107" t="s">
        <v>30</v>
      </c>
      <c r="AN107">
        <v>1.7E-6</v>
      </c>
    </row>
    <row r="108" spans="1:50" x14ac:dyDescent="0.25">
      <c r="L108" s="11"/>
      <c r="M108" s="12"/>
      <c r="Q108" s="1"/>
      <c r="AC108" s="11"/>
      <c r="AD108" s="12"/>
      <c r="AH108" s="1"/>
      <c r="AI108" t="s">
        <v>31</v>
      </c>
      <c r="AJ108">
        <v>0.17399999999999999</v>
      </c>
    </row>
    <row r="109" spans="1:50" ht="18.75" x14ac:dyDescent="0.35">
      <c r="A109" s="12" t="s">
        <v>33</v>
      </c>
      <c r="B109" s="12" t="s">
        <v>34</v>
      </c>
      <c r="C109" s="12" t="s">
        <v>35</v>
      </c>
      <c r="D109" s="12" t="s">
        <v>36</v>
      </c>
      <c r="E109" s="12" t="s">
        <v>37</v>
      </c>
      <c r="F109" s="13" t="s">
        <v>38</v>
      </c>
      <c r="G109" s="12" t="s">
        <v>39</v>
      </c>
      <c r="H109" s="12" t="s">
        <v>40</v>
      </c>
      <c r="I109" s="13"/>
      <c r="J109" s="13"/>
      <c r="K109" s="13"/>
      <c r="L109" s="12" t="s">
        <v>39</v>
      </c>
      <c r="Q109" s="1"/>
      <c r="R109" s="12" t="s">
        <v>33</v>
      </c>
      <c r="S109" s="12" t="s">
        <v>34</v>
      </c>
      <c r="T109" s="12" t="s">
        <v>35</v>
      </c>
      <c r="U109" s="12" t="s">
        <v>36</v>
      </c>
      <c r="V109" s="12" t="s">
        <v>37</v>
      </c>
      <c r="W109" s="13" t="s">
        <v>38</v>
      </c>
      <c r="X109" s="12" t="s">
        <v>39</v>
      </c>
      <c r="Y109" s="12" t="s">
        <v>40</v>
      </c>
      <c r="Z109" s="13"/>
      <c r="AA109" s="13"/>
      <c r="AB109" s="13"/>
      <c r="AC109" s="12" t="s">
        <v>39</v>
      </c>
      <c r="AH109" s="1"/>
      <c r="AM109" t="s">
        <v>32</v>
      </c>
      <c r="AN109" s="11" t="e">
        <f>1-(AX103/AW103)</f>
        <v>#DIV/0!</v>
      </c>
      <c r="AO109" s="11"/>
      <c r="AP109" s="11"/>
      <c r="AQ109" s="11"/>
      <c r="AR109" s="11"/>
      <c r="AS109" s="11"/>
    </row>
    <row r="110" spans="1:50" ht="17.25" x14ac:dyDescent="0.25">
      <c r="A110">
        <f>B103</f>
        <v>0</v>
      </c>
      <c r="B110">
        <f>C103</f>
        <v>0</v>
      </c>
      <c r="C110">
        <f>F104</f>
        <v>9.9999999999999998E-17</v>
      </c>
      <c r="D110">
        <f>EXP(B110)</f>
        <v>1</v>
      </c>
      <c r="E110">
        <f>2*C110</f>
        <v>2E-16</v>
      </c>
      <c r="F110">
        <f>SQRT(E110)</f>
        <v>1.414213562373095E-8</v>
      </c>
      <c r="G110">
        <f>1/F110</f>
        <v>70710678.118654758</v>
      </c>
      <c r="H110" s="5">
        <f>G110/1000</f>
        <v>70710.67811865476</v>
      </c>
      <c r="L110" s="5">
        <f>H110</f>
        <v>70710.67811865476</v>
      </c>
      <c r="M110" s="12" t="s">
        <v>40</v>
      </c>
      <c r="Q110" s="1"/>
      <c r="R110">
        <f>S103</f>
        <v>0</v>
      </c>
      <c r="S110">
        <f>T103</f>
        <v>0</v>
      </c>
      <c r="T110">
        <f>W104</f>
        <v>9.9999999999999998E-17</v>
      </c>
      <c r="U110">
        <f>EXP(S110)</f>
        <v>1</v>
      </c>
      <c r="V110">
        <f>2*T110</f>
        <v>2E-16</v>
      </c>
      <c r="W110">
        <f>SQRT(V110)</f>
        <v>1.414213562373095E-8</v>
      </c>
      <c r="X110">
        <f>1/W110</f>
        <v>70710678.118654758</v>
      </c>
      <c r="Y110" s="5">
        <f>X110/1000</f>
        <v>70710.67811865476</v>
      </c>
      <c r="AC110" s="5">
        <f>Y110</f>
        <v>70710.67811865476</v>
      </c>
      <c r="AD110" s="12" t="s">
        <v>40</v>
      </c>
      <c r="AH110" s="1"/>
    </row>
    <row r="111" spans="1:50" x14ac:dyDescent="0.25">
      <c r="A111" s="14" t="s">
        <v>41</v>
      </c>
      <c r="M111" s="5">
        <f>L110/1000</f>
        <v>70.710678118654755</v>
      </c>
      <c r="Q111" s="1"/>
      <c r="R111" s="14" t="s">
        <v>41</v>
      </c>
      <c r="AD111" s="5">
        <f>AC110/1000</f>
        <v>70.710678118654755</v>
      </c>
      <c r="AH111" s="1"/>
      <c r="AT111" s="11"/>
      <c r="AU111" s="12"/>
    </row>
    <row r="112" spans="1:50" ht="18.75" x14ac:dyDescent="0.35">
      <c r="Q112" s="1"/>
      <c r="AH112" s="1"/>
      <c r="AI112" s="12" t="s">
        <v>33</v>
      </c>
      <c r="AJ112" s="12" t="s">
        <v>34</v>
      </c>
      <c r="AK112" s="12" t="s">
        <v>35</v>
      </c>
      <c r="AL112" s="12" t="s">
        <v>36</v>
      </c>
      <c r="AM112" s="12" t="s">
        <v>37</v>
      </c>
      <c r="AN112" s="13" t="s">
        <v>38</v>
      </c>
      <c r="AO112" s="12" t="s">
        <v>39</v>
      </c>
      <c r="AP112" s="12" t="s">
        <v>40</v>
      </c>
      <c r="AQ112" s="13"/>
      <c r="AR112" s="13"/>
      <c r="AS112" s="13"/>
      <c r="AT112" s="12" t="s">
        <v>39</v>
      </c>
    </row>
    <row r="113" spans="2:47" ht="18.75" x14ac:dyDescent="0.35">
      <c r="B113" s="15" t="s">
        <v>42</v>
      </c>
      <c r="C113" s="16" t="s">
        <v>43</v>
      </c>
      <c r="D113" s="15" t="s">
        <v>44</v>
      </c>
      <c r="E113" s="15" t="s">
        <v>45</v>
      </c>
      <c r="Q113" s="1"/>
      <c r="S113" s="15" t="s">
        <v>42</v>
      </c>
      <c r="T113" s="16" t="s">
        <v>43</v>
      </c>
      <c r="U113" s="15" t="s">
        <v>44</v>
      </c>
      <c r="V113" s="15" t="s">
        <v>45</v>
      </c>
      <c r="AH113" s="1"/>
      <c r="AI113">
        <f>AJ106</f>
        <v>0</v>
      </c>
      <c r="AJ113">
        <f>AK106</f>
        <v>0</v>
      </c>
      <c r="AK113">
        <f>AN107</f>
        <v>1.7E-6</v>
      </c>
      <c r="AL113">
        <f>EXP(AJ113)</f>
        <v>1</v>
      </c>
      <c r="AM113">
        <f>2*AK113</f>
        <v>3.4000000000000001E-6</v>
      </c>
      <c r="AN113">
        <f>SQRT(AM113)</f>
        <v>1.8439088914585775E-3</v>
      </c>
      <c r="AO113">
        <f>1/AN113</f>
        <v>542.32614454664042</v>
      </c>
      <c r="AP113" s="5">
        <f>AO113/1000</f>
        <v>0.54232614454664041</v>
      </c>
      <c r="AT113" s="5">
        <f>AP113</f>
        <v>0.54232614454664041</v>
      </c>
      <c r="AU113" s="12" t="s">
        <v>40</v>
      </c>
    </row>
    <row r="114" spans="2:47" x14ac:dyDescent="0.25">
      <c r="B114" s="17">
        <f>D110</f>
        <v>1</v>
      </c>
      <c r="C114" s="17">
        <f>C110</f>
        <v>9.9999999999999998E-17</v>
      </c>
      <c r="D114" s="18">
        <f>L110</f>
        <v>70710.67811865476</v>
      </c>
      <c r="E114" s="19">
        <f>B105</f>
        <v>0.17399999999999999</v>
      </c>
      <c r="Q114" s="1"/>
      <c r="S114" s="17">
        <f>U110</f>
        <v>1</v>
      </c>
      <c r="T114" s="17">
        <f>T110</f>
        <v>9.9999999999999998E-17</v>
      </c>
      <c r="U114" s="18">
        <f>AC110</f>
        <v>70710.67811865476</v>
      </c>
      <c r="V114" s="19">
        <f>S105</f>
        <v>0.17399999999999999</v>
      </c>
      <c r="AH114" s="1"/>
      <c r="AI114" s="14" t="s">
        <v>41</v>
      </c>
      <c r="AU114" s="5">
        <f>AT113/1000</f>
        <v>5.4232614454664037E-4</v>
      </c>
    </row>
    <row r="115" spans="2:47" x14ac:dyDescent="0.25">
      <c r="Q115" s="1"/>
      <c r="AH115" s="1"/>
    </row>
    <row r="116" spans="2:47" ht="18.75" x14ac:dyDescent="0.35">
      <c r="Q116" s="1"/>
      <c r="AH116" s="1"/>
      <c r="AJ116" s="15" t="s">
        <v>42</v>
      </c>
      <c r="AK116" s="16" t="s">
        <v>43</v>
      </c>
      <c r="AL116" s="15" t="s">
        <v>44</v>
      </c>
      <c r="AM116" s="15" t="s">
        <v>45</v>
      </c>
    </row>
    <row r="117" spans="2:47" x14ac:dyDescent="0.25">
      <c r="Q117" s="1"/>
      <c r="AH117" s="1"/>
      <c r="AJ117" s="17">
        <f>AL113</f>
        <v>1</v>
      </c>
      <c r="AK117" s="17">
        <f>AK113</f>
        <v>1.7E-6</v>
      </c>
      <c r="AL117" s="18">
        <f>AT113</f>
        <v>0.54232614454664041</v>
      </c>
      <c r="AM117" s="19">
        <f>AJ108</f>
        <v>0.17399999999999999</v>
      </c>
    </row>
  </sheetData>
  <mergeCells count="49">
    <mergeCell ref="A1:J1"/>
    <mergeCell ref="B2:D2"/>
    <mergeCell ref="E2:G2"/>
    <mergeCell ref="H2:J2"/>
    <mergeCell ref="A12:P12"/>
    <mergeCell ref="AI12:AX12"/>
    <mergeCell ref="A13:P13"/>
    <mergeCell ref="R13:AG13"/>
    <mergeCell ref="AI13:AX13"/>
    <mergeCell ref="A14:C14"/>
    <mergeCell ref="R14:T14"/>
    <mergeCell ref="AI14:AK14"/>
    <mergeCell ref="R12:AG12"/>
    <mergeCell ref="A49:C49"/>
    <mergeCell ref="R49:T49"/>
    <mergeCell ref="AI49:AX49"/>
    <mergeCell ref="G18:G23"/>
    <mergeCell ref="H18:H23"/>
    <mergeCell ref="X18:X23"/>
    <mergeCell ref="Y18:Y23"/>
    <mergeCell ref="AO18:AO23"/>
    <mergeCell ref="AP18:AP23"/>
    <mergeCell ref="A47:P47"/>
    <mergeCell ref="R47:AG47"/>
    <mergeCell ref="A48:P48"/>
    <mergeCell ref="R48:AG48"/>
    <mergeCell ref="AI48:AX48"/>
    <mergeCell ref="A84:C84"/>
    <mergeCell ref="R84:T84"/>
    <mergeCell ref="AI50:AK50"/>
    <mergeCell ref="G53:G58"/>
    <mergeCell ref="H53:H58"/>
    <mergeCell ref="X53:X58"/>
    <mergeCell ref="Y53:Y58"/>
    <mergeCell ref="AP54:AP59"/>
    <mergeCell ref="A82:P82"/>
    <mergeCell ref="R82:AG82"/>
    <mergeCell ref="A83:P83"/>
    <mergeCell ref="R83:AG83"/>
    <mergeCell ref="AO54:AO59"/>
    <mergeCell ref="AI85:AX85"/>
    <mergeCell ref="AI86:AX86"/>
    <mergeCell ref="AI87:AK87"/>
    <mergeCell ref="G88:G93"/>
    <mergeCell ref="H88:H93"/>
    <mergeCell ref="X88:X93"/>
    <mergeCell ref="Y88:Y93"/>
    <mergeCell ref="AO91:AO96"/>
    <mergeCell ref="AP91:AP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Dubin_Fe</vt:lpstr>
      <vt:lpstr>Dubin_Mn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2022-09-15T13:39:05Z</dcterms:created>
  <dcterms:modified xsi:type="dcterms:W3CDTF">2022-12-08T00:55:55Z</dcterms:modified>
</cp:coreProperties>
</file>