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\Desktop\Non_Linear Results\"/>
    </mc:Choice>
  </mc:AlternateContent>
  <bookViews>
    <workbookView xWindow="0" yWindow="0" windowWidth="11145" windowHeight="12120" activeTab="1"/>
  </bookViews>
  <sheets>
    <sheet name="Temkin_Fe" sheetId="1" r:id="rId1"/>
    <sheet name="Temkin_M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2" l="1"/>
  <c r="H18" i="2"/>
  <c r="T18" i="1"/>
  <c r="F36" i="1"/>
  <c r="AF104" i="1"/>
  <c r="AB104" i="1"/>
  <c r="T104" i="1"/>
  <c r="P104" i="1"/>
  <c r="H104" i="1"/>
  <c r="D104" i="1"/>
  <c r="AB88" i="1"/>
  <c r="Z88" i="1"/>
  <c r="AA88" i="1" s="1"/>
  <c r="N88" i="1"/>
  <c r="D88" i="1"/>
  <c r="B88" i="1"/>
  <c r="C88" i="1" s="1"/>
  <c r="Z87" i="1"/>
  <c r="P87" i="1"/>
  <c r="N87" i="1"/>
  <c r="O87" i="1" s="1"/>
  <c r="B87" i="1"/>
  <c r="AB86" i="1"/>
  <c r="Z86" i="1"/>
  <c r="AA86" i="1" s="1"/>
  <c r="N86" i="1"/>
  <c r="D86" i="1"/>
  <c r="B86" i="1"/>
  <c r="C86" i="1" s="1"/>
  <c r="Z85" i="1"/>
  <c r="P85" i="1"/>
  <c r="N85" i="1"/>
  <c r="O85" i="1" s="1"/>
  <c r="B85" i="1"/>
  <c r="AB84" i="1"/>
  <c r="Z84" i="1"/>
  <c r="AA84" i="1" s="1"/>
  <c r="N84" i="1"/>
  <c r="D84" i="1"/>
  <c r="B84" i="1"/>
  <c r="C84" i="1" s="1"/>
  <c r="Z83" i="1"/>
  <c r="P83" i="1"/>
  <c r="N83" i="1"/>
  <c r="O83" i="1" s="1"/>
  <c r="B83" i="1"/>
  <c r="AF71" i="1"/>
  <c r="AB71" i="1"/>
  <c r="T71" i="1"/>
  <c r="P71" i="1"/>
  <c r="H71" i="1"/>
  <c r="D71" i="1"/>
  <c r="AB55" i="1"/>
  <c r="Z55" i="1"/>
  <c r="AA55" i="1" s="1"/>
  <c r="N55" i="1"/>
  <c r="D55" i="1"/>
  <c r="B55" i="1"/>
  <c r="C55" i="1" s="1"/>
  <c r="Z54" i="1"/>
  <c r="P54" i="1"/>
  <c r="N54" i="1"/>
  <c r="O54" i="1" s="1"/>
  <c r="B54" i="1"/>
  <c r="AB53" i="1"/>
  <c r="Z53" i="1"/>
  <c r="AA53" i="1" s="1"/>
  <c r="N53" i="1"/>
  <c r="D53" i="1"/>
  <c r="B53" i="1"/>
  <c r="C53" i="1" s="1"/>
  <c r="Z52" i="1"/>
  <c r="P52" i="1"/>
  <c r="N52" i="1"/>
  <c r="O52" i="1" s="1"/>
  <c r="B52" i="1"/>
  <c r="AB51" i="1"/>
  <c r="Z51" i="1"/>
  <c r="AA51" i="1" s="1"/>
  <c r="N51" i="1"/>
  <c r="D51" i="1"/>
  <c r="B51" i="1"/>
  <c r="C51" i="1" s="1"/>
  <c r="Z50" i="1"/>
  <c r="P50" i="1"/>
  <c r="N50" i="1"/>
  <c r="O50" i="1" s="1"/>
  <c r="B50" i="1"/>
  <c r="T39" i="1"/>
  <c r="P39" i="1"/>
  <c r="H39" i="1"/>
  <c r="D39" i="1"/>
  <c r="Z23" i="1"/>
  <c r="P23" i="1"/>
  <c r="N23" i="1"/>
  <c r="O23" i="1" s="1"/>
  <c r="B23" i="1"/>
  <c r="AB22" i="1"/>
  <c r="Z22" i="1"/>
  <c r="AA22" i="1" s="1"/>
  <c r="N22" i="1"/>
  <c r="B22" i="1"/>
  <c r="AF21" i="1"/>
  <c r="AB21" i="1"/>
  <c r="Z21" i="1"/>
  <c r="AA21" i="1" s="1"/>
  <c r="T21" i="1"/>
  <c r="P21" i="1"/>
  <c r="O21" i="1"/>
  <c r="N21" i="1"/>
  <c r="D21" i="1"/>
  <c r="B21" i="1"/>
  <c r="C21" i="1" s="1"/>
  <c r="Z20" i="1"/>
  <c r="P20" i="1"/>
  <c r="N20" i="1"/>
  <c r="O20" i="1" s="1"/>
  <c r="B20" i="1"/>
  <c r="AB19" i="1"/>
  <c r="Z19" i="1"/>
  <c r="AA19" i="1" s="1"/>
  <c r="N19" i="1"/>
  <c r="P19" i="1" s="1"/>
  <c r="D19" i="1"/>
  <c r="B19" i="1"/>
  <c r="C19" i="1" s="1"/>
  <c r="Z18" i="1"/>
  <c r="AB18" i="1" s="1"/>
  <c r="P18" i="1"/>
  <c r="N18" i="1"/>
  <c r="O18" i="1" s="1"/>
  <c r="H18" i="1"/>
  <c r="B18" i="1"/>
  <c r="D18" i="1" s="1"/>
  <c r="AF84" i="2"/>
  <c r="AF85" i="2"/>
  <c r="AF86" i="2"/>
  <c r="AF87" i="2"/>
  <c r="AF88" i="2"/>
  <c r="AF83" i="2"/>
  <c r="AF94" i="2" s="1"/>
  <c r="T84" i="2"/>
  <c r="T85" i="2"/>
  <c r="T86" i="2"/>
  <c r="T87" i="2"/>
  <c r="T88" i="2"/>
  <c r="T83" i="2"/>
  <c r="H84" i="2"/>
  <c r="H85" i="2"/>
  <c r="H86" i="2"/>
  <c r="H87" i="2"/>
  <c r="H88" i="2"/>
  <c r="H83" i="2"/>
  <c r="H51" i="2"/>
  <c r="H52" i="2"/>
  <c r="H53" i="2"/>
  <c r="H54" i="2"/>
  <c r="H55" i="2"/>
  <c r="H50" i="2"/>
  <c r="T51" i="2"/>
  <c r="T52" i="2"/>
  <c r="T53" i="2"/>
  <c r="T54" i="2"/>
  <c r="T55" i="2"/>
  <c r="T50" i="2"/>
  <c r="AF51" i="2"/>
  <c r="AF52" i="2"/>
  <c r="AF53" i="2"/>
  <c r="AF54" i="2"/>
  <c r="AF61" i="2" s="1"/>
  <c r="AF55" i="2"/>
  <c r="AF50" i="2"/>
  <c r="AF19" i="2"/>
  <c r="AF20" i="2"/>
  <c r="AF21" i="2"/>
  <c r="AF22" i="2"/>
  <c r="AF23" i="2"/>
  <c r="AF18" i="2"/>
  <c r="T19" i="2"/>
  <c r="T20" i="2"/>
  <c r="T21" i="2"/>
  <c r="T22" i="2"/>
  <c r="T23" i="2"/>
  <c r="H61" i="2"/>
  <c r="T94" i="2"/>
  <c r="T61" i="2"/>
  <c r="T29" i="2"/>
  <c r="H29" i="2"/>
  <c r="D23" i="1" l="1"/>
  <c r="C23" i="1"/>
  <c r="H23" i="1"/>
  <c r="O19" i="1"/>
  <c r="D20" i="1"/>
  <c r="C20" i="1"/>
  <c r="AB20" i="1"/>
  <c r="AA20" i="1"/>
  <c r="P22" i="1"/>
  <c r="N39" i="1" s="1"/>
  <c r="O22" i="1"/>
  <c r="T22" i="1"/>
  <c r="M39" i="1"/>
  <c r="O39" i="1" s="1"/>
  <c r="V18" i="1"/>
  <c r="AA18" i="1"/>
  <c r="T19" i="1"/>
  <c r="H20" i="1"/>
  <c r="AF20" i="1"/>
  <c r="V21" i="1"/>
  <c r="AH53" i="1"/>
  <c r="C18" i="1"/>
  <c r="AF18" i="1"/>
  <c r="AH19" i="1"/>
  <c r="J21" i="1"/>
  <c r="AB23" i="1"/>
  <c r="AA23" i="1"/>
  <c r="AF23" i="1"/>
  <c r="V50" i="1"/>
  <c r="J53" i="1"/>
  <c r="AH55" i="1"/>
  <c r="D83" i="1"/>
  <c r="C83" i="1"/>
  <c r="AB83" i="1"/>
  <c r="AA83" i="1"/>
  <c r="P84" i="1"/>
  <c r="O84" i="1"/>
  <c r="D85" i="1"/>
  <c r="C85" i="1"/>
  <c r="AB85" i="1"/>
  <c r="AA85" i="1"/>
  <c r="P86" i="1"/>
  <c r="O86" i="1"/>
  <c r="D87" i="1"/>
  <c r="C87" i="1"/>
  <c r="AB87" i="1"/>
  <c r="AA87" i="1"/>
  <c r="P88" i="1"/>
  <c r="O88" i="1"/>
  <c r="H19" i="1"/>
  <c r="H29" i="1" s="1"/>
  <c r="AF19" i="1"/>
  <c r="T20" i="1"/>
  <c r="V20" i="1" s="1"/>
  <c r="H21" i="1"/>
  <c r="C22" i="1"/>
  <c r="H22" i="1"/>
  <c r="AH22" i="1"/>
  <c r="D50" i="1"/>
  <c r="C50" i="1"/>
  <c r="AB50" i="1"/>
  <c r="AA50" i="1"/>
  <c r="P51" i="1"/>
  <c r="N71" i="1" s="1"/>
  <c r="O51" i="1"/>
  <c r="D52" i="1"/>
  <c r="C52" i="1"/>
  <c r="AB52" i="1"/>
  <c r="AA52" i="1"/>
  <c r="P53" i="1"/>
  <c r="O53" i="1"/>
  <c r="D54" i="1"/>
  <c r="C54" i="1"/>
  <c r="AB54" i="1"/>
  <c r="AA54" i="1"/>
  <c r="P55" i="1"/>
  <c r="O55" i="1"/>
  <c r="H83" i="1"/>
  <c r="AF83" i="1"/>
  <c r="T84" i="1"/>
  <c r="H85" i="1"/>
  <c r="AF85" i="1"/>
  <c r="T86" i="1"/>
  <c r="H87" i="1"/>
  <c r="AF87" i="1"/>
  <c r="T88" i="1"/>
  <c r="AH21" i="1"/>
  <c r="D22" i="1"/>
  <c r="H50" i="1"/>
  <c r="AF50" i="1"/>
  <c r="T51" i="1"/>
  <c r="H52" i="1"/>
  <c r="AF52" i="1"/>
  <c r="T53" i="1"/>
  <c r="H54" i="1"/>
  <c r="AF54" i="1"/>
  <c r="T55" i="1"/>
  <c r="V83" i="1"/>
  <c r="V85" i="1"/>
  <c r="J88" i="1"/>
  <c r="AF22" i="1"/>
  <c r="T23" i="1"/>
  <c r="V23" i="1" s="1"/>
  <c r="T50" i="1"/>
  <c r="H51" i="1"/>
  <c r="J51" i="1" s="1"/>
  <c r="AF51" i="1"/>
  <c r="AH51" i="1" s="1"/>
  <c r="T52" i="1"/>
  <c r="V52" i="1" s="1"/>
  <c r="H53" i="1"/>
  <c r="AF53" i="1"/>
  <c r="T54" i="1"/>
  <c r="V54" i="1" s="1"/>
  <c r="H55" i="1"/>
  <c r="J55" i="1" s="1"/>
  <c r="AF55" i="1"/>
  <c r="T83" i="1"/>
  <c r="H84" i="1"/>
  <c r="J84" i="1" s="1"/>
  <c r="AF84" i="1"/>
  <c r="AH84" i="1" s="1"/>
  <c r="T85" i="1"/>
  <c r="H86" i="1"/>
  <c r="J86" i="1" s="1"/>
  <c r="AF86" i="1"/>
  <c r="AH86" i="1" s="1"/>
  <c r="T87" i="1"/>
  <c r="V87" i="1" s="1"/>
  <c r="H88" i="1"/>
  <c r="AF88" i="1"/>
  <c r="AH88" i="1" s="1"/>
  <c r="H94" i="2"/>
  <c r="AF29" i="2"/>
  <c r="AF104" i="2"/>
  <c r="AB104" i="2"/>
  <c r="T104" i="2"/>
  <c r="P104" i="2"/>
  <c r="H104" i="2"/>
  <c r="D104" i="2"/>
  <c r="N86" i="2"/>
  <c r="P86" i="2" s="1"/>
  <c r="AF71" i="2"/>
  <c r="AB71" i="2"/>
  <c r="T71" i="2"/>
  <c r="P71" i="2"/>
  <c r="H71" i="2"/>
  <c r="D71" i="2"/>
  <c r="D55" i="2"/>
  <c r="Z50" i="2"/>
  <c r="T39" i="2"/>
  <c r="P39" i="2"/>
  <c r="H39" i="2"/>
  <c r="D39" i="2"/>
  <c r="N21" i="2"/>
  <c r="P20" i="2"/>
  <c r="N19" i="2"/>
  <c r="Z18" i="2"/>
  <c r="J10" i="2"/>
  <c r="Z88" i="2" s="1"/>
  <c r="AA88" i="2" s="1"/>
  <c r="I10" i="2"/>
  <c r="N88" i="2" s="1"/>
  <c r="H10" i="2"/>
  <c r="B88" i="2" s="1"/>
  <c r="C88" i="2" s="1"/>
  <c r="G10" i="2"/>
  <c r="Z55" i="2" s="1"/>
  <c r="F10" i="2"/>
  <c r="N55" i="2" s="1"/>
  <c r="E10" i="2"/>
  <c r="B55" i="2" s="1"/>
  <c r="C55" i="2" s="1"/>
  <c r="D10" i="2"/>
  <c r="Z23" i="2" s="1"/>
  <c r="C10" i="2"/>
  <c r="N23" i="2" s="1"/>
  <c r="B10" i="2"/>
  <c r="B23" i="2" s="1"/>
  <c r="A10" i="2"/>
  <c r="J9" i="2"/>
  <c r="Z87" i="2" s="1"/>
  <c r="I9" i="2"/>
  <c r="N87" i="2" s="1"/>
  <c r="H9" i="2"/>
  <c r="B87" i="2" s="1"/>
  <c r="G9" i="2"/>
  <c r="Z54" i="2" s="1"/>
  <c r="AB54" i="2" s="1"/>
  <c r="F9" i="2"/>
  <c r="N54" i="2" s="1"/>
  <c r="O54" i="2" s="1"/>
  <c r="E9" i="2"/>
  <c r="B54" i="2" s="1"/>
  <c r="D9" i="2"/>
  <c r="Z22" i="2" s="1"/>
  <c r="C9" i="2"/>
  <c r="N22" i="2" s="1"/>
  <c r="O22" i="2" s="1"/>
  <c r="B9" i="2"/>
  <c r="B22" i="2" s="1"/>
  <c r="H22" i="2" s="1"/>
  <c r="A9" i="2"/>
  <c r="J8" i="2"/>
  <c r="Z86" i="2" s="1"/>
  <c r="AA86" i="2" s="1"/>
  <c r="I8" i="2"/>
  <c r="H8" i="2"/>
  <c r="B86" i="2" s="1"/>
  <c r="C86" i="2" s="1"/>
  <c r="G8" i="2"/>
  <c r="Z53" i="2" s="1"/>
  <c r="F8" i="2"/>
  <c r="N53" i="2" s="1"/>
  <c r="E8" i="2"/>
  <c r="B53" i="2" s="1"/>
  <c r="C53" i="2" s="1"/>
  <c r="D8" i="2"/>
  <c r="Z21" i="2" s="1"/>
  <c r="AA21" i="2" s="1"/>
  <c r="C8" i="2"/>
  <c r="B8" i="2"/>
  <c r="B21" i="2" s="1"/>
  <c r="C21" i="2" s="1"/>
  <c r="A8" i="2"/>
  <c r="J7" i="2"/>
  <c r="Z85" i="2" s="1"/>
  <c r="I7" i="2"/>
  <c r="N85" i="2" s="1"/>
  <c r="H7" i="2"/>
  <c r="B85" i="2" s="1"/>
  <c r="G7" i="2"/>
  <c r="Z52" i="2" s="1"/>
  <c r="F7" i="2"/>
  <c r="N52" i="2" s="1"/>
  <c r="O52" i="2" s="1"/>
  <c r="E7" i="2"/>
  <c r="B52" i="2" s="1"/>
  <c r="D7" i="2"/>
  <c r="Z20" i="2" s="1"/>
  <c r="C7" i="2"/>
  <c r="N20" i="2" s="1"/>
  <c r="O20" i="2" s="1"/>
  <c r="B7" i="2"/>
  <c r="B20" i="2" s="1"/>
  <c r="H20" i="2" s="1"/>
  <c r="A7" i="2"/>
  <c r="J6" i="2"/>
  <c r="Z84" i="2" s="1"/>
  <c r="AA84" i="2" s="1"/>
  <c r="I6" i="2"/>
  <c r="N84" i="2" s="1"/>
  <c r="H6" i="2"/>
  <c r="B84" i="2" s="1"/>
  <c r="C84" i="2" s="1"/>
  <c r="G6" i="2"/>
  <c r="Z51" i="2" s="1"/>
  <c r="F6" i="2"/>
  <c r="N51" i="2" s="1"/>
  <c r="E6" i="2"/>
  <c r="B51" i="2" s="1"/>
  <c r="C51" i="2" s="1"/>
  <c r="D6" i="2"/>
  <c r="Z19" i="2" s="1"/>
  <c r="AA19" i="2" s="1"/>
  <c r="C6" i="2"/>
  <c r="B6" i="2"/>
  <c r="B19" i="2" s="1"/>
  <c r="C19" i="2" s="1"/>
  <c r="A6" i="2"/>
  <c r="J5" i="2"/>
  <c r="Z83" i="2" s="1"/>
  <c r="I5" i="2"/>
  <c r="N83" i="2" s="1"/>
  <c r="H5" i="2"/>
  <c r="B83" i="2" s="1"/>
  <c r="G5" i="2"/>
  <c r="F5" i="2"/>
  <c r="N50" i="2" s="1"/>
  <c r="O50" i="2" s="1"/>
  <c r="E5" i="2"/>
  <c r="B50" i="2" s="1"/>
  <c r="D5" i="2"/>
  <c r="C5" i="2"/>
  <c r="N18" i="2" s="1"/>
  <c r="O18" i="2" s="1"/>
  <c r="B5" i="2"/>
  <c r="B18" i="2" s="1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H2" i="1"/>
  <c r="E2" i="1"/>
  <c r="B2" i="1"/>
  <c r="A2" i="1"/>
  <c r="A1" i="1"/>
  <c r="Q88" i="1" l="1"/>
  <c r="V88" i="1"/>
  <c r="J87" i="1"/>
  <c r="AC85" i="1"/>
  <c r="AH85" i="1"/>
  <c r="V84" i="1"/>
  <c r="V95" i="1" s="1"/>
  <c r="B104" i="1"/>
  <c r="E83" i="1"/>
  <c r="A104" i="1"/>
  <c r="C104" i="1" s="1"/>
  <c r="J83" i="1"/>
  <c r="C94" i="1"/>
  <c r="E23" i="1"/>
  <c r="J23" i="1"/>
  <c r="O94" i="1"/>
  <c r="AF61" i="1"/>
  <c r="AF94" i="1"/>
  <c r="AH54" i="1"/>
  <c r="Q53" i="1"/>
  <c r="V53" i="1"/>
  <c r="J52" i="1"/>
  <c r="Z71" i="1"/>
  <c r="AC50" i="1"/>
  <c r="Y71" i="1"/>
  <c r="AA71" i="1" s="1"/>
  <c r="AA61" i="1"/>
  <c r="AH50" i="1"/>
  <c r="AC23" i="1"/>
  <c r="AH23" i="1"/>
  <c r="Z39" i="1"/>
  <c r="AA29" i="1"/>
  <c r="AC18" i="1"/>
  <c r="Y39" i="1"/>
  <c r="AA39" i="1" s="1"/>
  <c r="AH18" i="1"/>
  <c r="AC20" i="1"/>
  <c r="AH20" i="1"/>
  <c r="V19" i="1"/>
  <c r="T94" i="1"/>
  <c r="H61" i="1"/>
  <c r="H94" i="1"/>
  <c r="J22" i="1"/>
  <c r="E22" i="1"/>
  <c r="AC87" i="1"/>
  <c r="AH87" i="1"/>
  <c r="V86" i="1"/>
  <c r="E85" i="1"/>
  <c r="J85" i="1"/>
  <c r="Z104" i="1"/>
  <c r="AC83" i="1"/>
  <c r="Y104" i="1"/>
  <c r="AA104" i="1" s="1"/>
  <c r="AA94" i="1"/>
  <c r="AH83" i="1"/>
  <c r="M104" i="1"/>
  <c r="O104" i="1" s="1"/>
  <c r="V62" i="1"/>
  <c r="AF29" i="1"/>
  <c r="J19" i="1"/>
  <c r="T61" i="1"/>
  <c r="N104" i="1"/>
  <c r="V55" i="1"/>
  <c r="E54" i="1"/>
  <c r="J54" i="1"/>
  <c r="AH52" i="1"/>
  <c r="Q51" i="1"/>
  <c r="V51" i="1"/>
  <c r="B71" i="1"/>
  <c r="E50" i="1"/>
  <c r="A71" i="1"/>
  <c r="C71" i="1" s="1"/>
  <c r="J50" i="1"/>
  <c r="J62" i="1" s="1"/>
  <c r="C61" i="1"/>
  <c r="T29" i="1"/>
  <c r="M71" i="1"/>
  <c r="O71" i="1" s="1"/>
  <c r="O61" i="1"/>
  <c r="C29" i="1"/>
  <c r="B39" i="1"/>
  <c r="E18" i="1"/>
  <c r="A39" i="1"/>
  <c r="C39" i="1" s="1"/>
  <c r="J18" i="1"/>
  <c r="O29" i="1"/>
  <c r="Q22" i="1"/>
  <c r="V22" i="1"/>
  <c r="V30" i="1" s="1"/>
  <c r="E20" i="1"/>
  <c r="J20" i="1"/>
  <c r="AB83" i="2"/>
  <c r="AA83" i="2"/>
  <c r="AB87" i="2"/>
  <c r="AA87" i="2"/>
  <c r="D88" i="2"/>
  <c r="AB19" i="2"/>
  <c r="D51" i="2"/>
  <c r="O86" i="2"/>
  <c r="V86" i="2" s="1"/>
  <c r="P52" i="2"/>
  <c r="D84" i="2"/>
  <c r="D52" i="2"/>
  <c r="C52" i="2"/>
  <c r="D83" i="2"/>
  <c r="C83" i="2"/>
  <c r="P51" i="2"/>
  <c r="O51" i="2"/>
  <c r="O61" i="2" s="1"/>
  <c r="D85" i="2"/>
  <c r="C85" i="2"/>
  <c r="D87" i="2"/>
  <c r="C87" i="2"/>
  <c r="D23" i="2"/>
  <c r="C23" i="2"/>
  <c r="P55" i="2"/>
  <c r="O55" i="2"/>
  <c r="AB18" i="2"/>
  <c r="AA18" i="2"/>
  <c r="P21" i="2"/>
  <c r="O21" i="2"/>
  <c r="H23" i="2"/>
  <c r="D50" i="2"/>
  <c r="C50" i="2"/>
  <c r="O83" i="2"/>
  <c r="O94" i="2" s="1"/>
  <c r="P83" i="2"/>
  <c r="AA51" i="2"/>
  <c r="AB51" i="2"/>
  <c r="O85" i="2"/>
  <c r="P85" i="2"/>
  <c r="AA53" i="2"/>
  <c r="AB53" i="2"/>
  <c r="D54" i="2"/>
  <c r="C54" i="2"/>
  <c r="O87" i="2"/>
  <c r="P87" i="2"/>
  <c r="O23" i="2"/>
  <c r="P23" i="2"/>
  <c r="AA55" i="2"/>
  <c r="AB55" i="2"/>
  <c r="D18" i="2"/>
  <c r="C18" i="2"/>
  <c r="AB20" i="2"/>
  <c r="AA20" i="2"/>
  <c r="P22" i="2"/>
  <c r="AB23" i="2"/>
  <c r="AA23" i="2"/>
  <c r="P53" i="2"/>
  <c r="O53" i="2"/>
  <c r="AB85" i="2"/>
  <c r="AA85" i="2"/>
  <c r="D19" i="2"/>
  <c r="D20" i="2"/>
  <c r="C20" i="2"/>
  <c r="AB21" i="2"/>
  <c r="AB22" i="2"/>
  <c r="AA22" i="2"/>
  <c r="AH88" i="2"/>
  <c r="AH86" i="2"/>
  <c r="J84" i="2"/>
  <c r="J55" i="2"/>
  <c r="V54" i="2"/>
  <c r="J51" i="2"/>
  <c r="AH21" i="2"/>
  <c r="H21" i="2"/>
  <c r="J21" i="2" s="1"/>
  <c r="V20" i="2"/>
  <c r="AH19" i="2"/>
  <c r="H19" i="2"/>
  <c r="J19" i="2" s="1"/>
  <c r="AH87" i="2"/>
  <c r="P84" i="2"/>
  <c r="O84" i="2"/>
  <c r="AB52" i="2"/>
  <c r="AA52" i="2"/>
  <c r="V22" i="2"/>
  <c r="P88" i="2"/>
  <c r="O88" i="2"/>
  <c r="P18" i="2"/>
  <c r="P19" i="2"/>
  <c r="O19" i="2"/>
  <c r="O29" i="2" s="1"/>
  <c r="D21" i="2"/>
  <c r="D22" i="2"/>
  <c r="C22" i="2"/>
  <c r="AB50" i="2"/>
  <c r="AA50" i="2"/>
  <c r="V50" i="2"/>
  <c r="V52" i="2"/>
  <c r="J86" i="2"/>
  <c r="J88" i="2"/>
  <c r="AA54" i="2"/>
  <c r="AB84" i="2"/>
  <c r="Z104" i="2" s="1"/>
  <c r="D86" i="2"/>
  <c r="AB88" i="2"/>
  <c r="J53" i="2"/>
  <c r="P50" i="2"/>
  <c r="D53" i="2"/>
  <c r="P54" i="2"/>
  <c r="AH84" i="2"/>
  <c r="AB86" i="2"/>
  <c r="AA29" i="2" l="1"/>
  <c r="AA61" i="2"/>
  <c r="AH83" i="2"/>
  <c r="AA94" i="2"/>
  <c r="C94" i="2"/>
  <c r="C61" i="2"/>
  <c r="C29" i="2"/>
  <c r="AC52" i="2" s="1"/>
  <c r="J30" i="1"/>
  <c r="Q18" i="1"/>
  <c r="E55" i="1"/>
  <c r="AC19" i="1"/>
  <c r="E21" i="1"/>
  <c r="AC55" i="1"/>
  <c r="AC22" i="1"/>
  <c r="AC29" i="1" s="1"/>
  <c r="AI30" i="1" s="1"/>
  <c r="AD36" i="1" s="1"/>
  <c r="AE39" i="1" s="1"/>
  <c r="Q54" i="1"/>
  <c r="E51" i="1"/>
  <c r="Q83" i="1"/>
  <c r="AC84" i="1"/>
  <c r="AC94" i="1" s="1"/>
  <c r="AI95" i="1" s="1"/>
  <c r="AD101" i="1" s="1"/>
  <c r="AE104" i="1" s="1"/>
  <c r="E86" i="1"/>
  <c r="Q87" i="1"/>
  <c r="AC88" i="1"/>
  <c r="Q52" i="1"/>
  <c r="E19" i="1"/>
  <c r="Q20" i="1"/>
  <c r="E53" i="1"/>
  <c r="Q23" i="1"/>
  <c r="AC21" i="1"/>
  <c r="AC51" i="1"/>
  <c r="Q21" i="1"/>
  <c r="AC53" i="1"/>
  <c r="AC61" i="1" s="1"/>
  <c r="AI62" i="1" s="1"/>
  <c r="AD68" i="1" s="1"/>
  <c r="AE71" i="1" s="1"/>
  <c r="Q50" i="1"/>
  <c r="E84" i="1"/>
  <c r="Q85" i="1"/>
  <c r="AC86" i="1"/>
  <c r="E88" i="1"/>
  <c r="AC52" i="1"/>
  <c r="Q55" i="1"/>
  <c r="AH95" i="1"/>
  <c r="Q86" i="1"/>
  <c r="AH30" i="1"/>
  <c r="J95" i="1"/>
  <c r="E29" i="1"/>
  <c r="K30" i="1" s="1"/>
  <c r="G39" i="1" s="1"/>
  <c r="E94" i="1"/>
  <c r="K95" i="1" s="1"/>
  <c r="F101" i="1" s="1"/>
  <c r="G104" i="1" s="1"/>
  <c r="E61" i="1"/>
  <c r="K62" i="1" s="1"/>
  <c r="F68" i="1" s="1"/>
  <c r="G71" i="1" s="1"/>
  <c r="AH62" i="1"/>
  <c r="Q19" i="1"/>
  <c r="E52" i="1"/>
  <c r="AC54" i="1"/>
  <c r="Q84" i="1"/>
  <c r="E87" i="1"/>
  <c r="N39" i="2"/>
  <c r="N71" i="2"/>
  <c r="M71" i="2"/>
  <c r="O71" i="2" s="1"/>
  <c r="Y104" i="2"/>
  <c r="AA104" i="2" s="1"/>
  <c r="V19" i="2"/>
  <c r="AH52" i="2"/>
  <c r="V84" i="2"/>
  <c r="AH23" i="2"/>
  <c r="AH20" i="2"/>
  <c r="V23" i="2"/>
  <c r="V85" i="2"/>
  <c r="V83" i="2"/>
  <c r="M104" i="2"/>
  <c r="O104" i="2" s="1"/>
  <c r="N104" i="2"/>
  <c r="V21" i="2"/>
  <c r="V51" i="2"/>
  <c r="B104" i="2"/>
  <c r="A104" i="2"/>
  <c r="C104" i="2" s="1"/>
  <c r="J83" i="2"/>
  <c r="AH54" i="2"/>
  <c r="J22" i="2"/>
  <c r="V18" i="2"/>
  <c r="AH85" i="2"/>
  <c r="AH95" i="2" s="1"/>
  <c r="V53" i="2"/>
  <c r="B71" i="2"/>
  <c r="A71" i="2"/>
  <c r="C71" i="2" s="1"/>
  <c r="J50" i="2"/>
  <c r="V55" i="2"/>
  <c r="J87" i="2"/>
  <c r="J85" i="2"/>
  <c r="M39" i="2"/>
  <c r="O39" i="2" s="1"/>
  <c r="AH55" i="2"/>
  <c r="V87" i="2"/>
  <c r="AH53" i="2"/>
  <c r="AH51" i="2"/>
  <c r="Z39" i="2"/>
  <c r="AH18" i="2"/>
  <c r="Y39" i="2"/>
  <c r="AA39" i="2" s="1"/>
  <c r="J52" i="2"/>
  <c r="Z71" i="2"/>
  <c r="Y71" i="2"/>
  <c r="AA71" i="2" s="1"/>
  <c r="AH50" i="2"/>
  <c r="V88" i="2"/>
  <c r="AH22" i="2"/>
  <c r="J20" i="2"/>
  <c r="B39" i="2"/>
  <c r="J18" i="2"/>
  <c r="A39" i="2"/>
  <c r="C39" i="2" s="1"/>
  <c r="J54" i="2"/>
  <c r="J23" i="2"/>
  <c r="Q94" i="1" l="1"/>
  <c r="W95" i="1" s="1"/>
  <c r="R101" i="1" s="1"/>
  <c r="S104" i="1" s="1"/>
  <c r="Q29" i="1"/>
  <c r="W30" i="1" s="1"/>
  <c r="R36" i="1" s="1"/>
  <c r="S39" i="1" s="1"/>
  <c r="Q61" i="1"/>
  <c r="W62" i="1" s="1"/>
  <c r="R68" i="1" s="1"/>
  <c r="S71" i="1" s="1"/>
  <c r="J95" i="2"/>
  <c r="V62" i="2"/>
  <c r="AC22" i="2"/>
  <c r="Q55" i="2"/>
  <c r="Q21" i="2"/>
  <c r="E20" i="2"/>
  <c r="Q88" i="2"/>
  <c r="AC50" i="2"/>
  <c r="AC18" i="2"/>
  <c r="E87" i="2"/>
  <c r="J62" i="2"/>
  <c r="Q51" i="2"/>
  <c r="Q85" i="2"/>
  <c r="E54" i="2"/>
  <c r="E18" i="2"/>
  <c r="AH62" i="2"/>
  <c r="AH30" i="2"/>
  <c r="AC51" i="2"/>
  <c r="Q87" i="2"/>
  <c r="Q53" i="2"/>
  <c r="V30" i="2"/>
  <c r="AC54" i="2"/>
  <c r="E83" i="2"/>
  <c r="Q83" i="2"/>
  <c r="AC20" i="2"/>
  <c r="Q54" i="2"/>
  <c r="E53" i="2"/>
  <c r="Q50" i="2"/>
  <c r="E84" i="2"/>
  <c r="E88" i="2"/>
  <c r="AC86" i="2"/>
  <c r="AC84" i="2"/>
  <c r="E21" i="2"/>
  <c r="AC19" i="2"/>
  <c r="AC21" i="2"/>
  <c r="Q18" i="2"/>
  <c r="E86" i="2"/>
  <c r="E19" i="2"/>
  <c r="E51" i="2"/>
  <c r="Q20" i="2"/>
  <c r="Q22" i="2"/>
  <c r="Q86" i="2"/>
  <c r="Q52" i="2"/>
  <c r="E55" i="2"/>
  <c r="AC83" i="2"/>
  <c r="AC88" i="2"/>
  <c r="AC87" i="2"/>
  <c r="E85" i="2"/>
  <c r="E50" i="2"/>
  <c r="V95" i="2"/>
  <c r="Q23" i="2"/>
  <c r="E23" i="2"/>
  <c r="J30" i="2"/>
  <c r="E52" i="2"/>
  <c r="AC53" i="2"/>
  <c r="AC55" i="2"/>
  <c r="AC85" i="2"/>
  <c r="E22" i="2"/>
  <c r="AC23" i="2"/>
  <c r="Q84" i="2"/>
  <c r="Q19" i="2"/>
  <c r="Q61" i="2" l="1"/>
  <c r="W62" i="2" s="1"/>
  <c r="Q94" i="2"/>
  <c r="W95" i="2" s="1"/>
  <c r="E94" i="2"/>
  <c r="K95" i="2" s="1"/>
  <c r="Q29" i="2"/>
  <c r="W30" i="2" s="1"/>
  <c r="E29" i="2"/>
  <c r="K30" i="2" s="1"/>
  <c r="AC29" i="2"/>
  <c r="AI30" i="2" s="1"/>
  <c r="E61" i="2"/>
  <c r="K62" i="2" s="1"/>
  <c r="AC94" i="2"/>
  <c r="AI95" i="2" s="1"/>
  <c r="AC61" i="2"/>
  <c r="AI62" i="2" s="1"/>
  <c r="AD101" i="2" l="1"/>
  <c r="AE104" i="2" s="1"/>
  <c r="F68" i="2"/>
  <c r="G71" i="2" s="1"/>
  <c r="AD36" i="2"/>
  <c r="AE39" i="2" s="1"/>
  <c r="R101" i="2"/>
  <c r="S104" i="2" s="1"/>
  <c r="R36" i="2"/>
  <c r="S39" i="2" s="1"/>
  <c r="F101" i="2"/>
  <c r="G104" i="2" s="1"/>
  <c r="AD68" i="2"/>
  <c r="AE71" i="2" s="1"/>
  <c r="F36" i="2"/>
  <c r="G39" i="2" s="1"/>
  <c r="R68" i="2"/>
  <c r="S71" i="2" s="1"/>
</calcChain>
</file>

<file path=xl/sharedStrings.xml><?xml version="1.0" encoding="utf-8"?>
<sst xmlns="http://schemas.openxmlformats.org/spreadsheetml/2006/main" count="648" uniqueCount="40">
  <si>
    <t>pH 6.5</t>
  </si>
  <si>
    <t>pH 8.5</t>
  </si>
  <si>
    <t>Iron (Fe)</t>
  </si>
  <si>
    <t>Experimental</t>
  </si>
  <si>
    <t>Square difference</t>
  </si>
  <si>
    <t>Model</t>
  </si>
  <si>
    <t>0,174 (l/min)</t>
  </si>
  <si>
    <t>0,262 (l/min)</t>
  </si>
  <si>
    <t>0,523 (l/min)</t>
  </si>
  <si>
    <t>1,67 (ml/min)</t>
  </si>
  <si>
    <t>2,52(ml/min)</t>
  </si>
  <si>
    <t>5,0 (ml/min)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</si>
  <si>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</si>
  <si>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</si>
  <si>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qe(mg/g)</t>
  </si>
  <si>
    <t>lnCe</t>
  </si>
  <si>
    <t>Residual ^2</t>
  </si>
  <si>
    <t>*(C9-$D$20)^2</t>
  </si>
  <si>
    <t>SUM</t>
  </si>
  <si>
    <t>SSR</t>
  </si>
  <si>
    <t>ASSR</t>
  </si>
  <si>
    <t>*average (D9:D18)</t>
  </si>
  <si>
    <t>*Sum (F9:F18)</t>
  </si>
  <si>
    <t>*SUM(J9:J18)</t>
  </si>
  <si>
    <t>Mass</t>
  </si>
  <si>
    <r>
      <t>A</t>
    </r>
    <r>
      <rPr>
        <vertAlign val="subscript"/>
        <sz val="11"/>
        <color indexed="8"/>
        <rFont val="Calibri"/>
        <family val="2"/>
      </rPr>
      <t>T</t>
    </r>
  </si>
  <si>
    <t>litres</t>
  </si>
  <si>
    <t>B</t>
  </si>
  <si>
    <t>R^2</t>
  </si>
  <si>
    <t>Slope</t>
  </si>
  <si>
    <t>Intercept</t>
  </si>
  <si>
    <r>
      <t>B</t>
    </r>
    <r>
      <rPr>
        <vertAlign val="subscript"/>
        <sz val="11"/>
        <color indexed="8"/>
        <rFont val="Calibri"/>
        <family val="2"/>
      </rPr>
      <t xml:space="preserve">T </t>
    </r>
    <r>
      <rPr>
        <sz val="11"/>
        <color theme="1"/>
        <rFont val="Calibri"/>
        <family val="2"/>
        <scheme val="minor"/>
      </rPr>
      <t>(J/mol)</t>
    </r>
  </si>
  <si>
    <r>
      <t>A</t>
    </r>
    <r>
      <rPr>
        <vertAlign val="subscript"/>
        <sz val="11"/>
        <color indexed="8"/>
        <rFont val="Calibri"/>
        <family val="2"/>
      </rPr>
      <t xml:space="preserve">T </t>
    </r>
    <r>
      <rPr>
        <sz val="11"/>
        <color theme="1"/>
        <rFont val="Calibri"/>
        <family val="2"/>
        <scheme val="minor"/>
      </rPr>
      <t>(l/mg)</t>
    </r>
  </si>
  <si>
    <r>
      <t>R (J.K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.mol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</si>
  <si>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t>T (K)</t>
  </si>
  <si>
    <r>
      <t>R^</t>
    </r>
    <r>
      <rPr>
        <vertAlign val="superscript"/>
        <sz val="11"/>
        <color indexed="8"/>
        <rFont val="Calibri"/>
        <family val="2"/>
      </rPr>
      <t>2</t>
    </r>
  </si>
  <si>
    <r>
      <t>B (J.gmol</t>
    </r>
    <r>
      <rPr>
        <vertAlign val="superscript"/>
        <sz val="11"/>
        <color indexed="8"/>
        <rFont val="Calibri"/>
        <family val="2"/>
      </rPr>
      <t>-2</t>
    </r>
    <r>
      <rPr>
        <sz val="11"/>
        <color theme="1"/>
        <rFont val="Calibri"/>
        <family val="2"/>
        <scheme val="minor"/>
      </rPr>
      <t>)</t>
    </r>
  </si>
  <si>
    <t>pH 7.5</t>
  </si>
  <si>
    <t>Average</t>
  </si>
  <si>
    <t>Manganese (Mn)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</si>
</sst>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%20&amp;%20Graphs%20Spread%20Sheet_2022_Non%20Lin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 Isotherm(non-linear)_Fe"/>
      <sheetName val="Langmuir Iso(non-linear)_Mn"/>
      <sheetName val="Freundlich Isoth(non-linear)_Fe"/>
      <sheetName val="Freundlich Iso(non-linear)_Mn"/>
      <sheetName val="Temkin_Fe(nonlinear)"/>
      <sheetName val="Temkin_Mn(nonlinear)"/>
      <sheetName val="Dub_Fe(nonlinear)"/>
      <sheetName val="Dub_Mn(nonlinear)"/>
      <sheetName val="Fe_non linear"/>
      <sheetName val="Mn_non linear"/>
      <sheetName val="Pseudo non linear First Ord_Fe"/>
      <sheetName val="Pseudo first ord non linear_Mn"/>
      <sheetName val="Pseudo seco order non-linear_Fe"/>
      <sheetName val="Pseudo non linear Sec_Mn"/>
      <sheetName val="Elovich Kinetic non-linear_Fe"/>
      <sheetName val="Elovich Kinetic non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  <cell r="H35">
            <v>8.5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>
        <row r="18">
          <cell r="B18">
            <v>2.5</v>
          </cell>
        </row>
      </sheetData>
      <sheetData sheetId="10"/>
      <sheetData sheetId="11">
        <row r="18">
          <cell r="B18">
            <v>2.5</v>
          </cell>
        </row>
      </sheetData>
      <sheetData sheetId="12">
        <row r="18">
          <cell r="B18">
            <v>0.3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A17">
            <v>10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workbookViewId="0">
      <selection activeCell="T19" sqref="T19"/>
    </sheetView>
  </sheetViews>
  <sheetFormatPr defaultRowHeight="15" x14ac:dyDescent="0.25"/>
  <cols>
    <col min="1" max="1" width="12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2" max="12" width="9.140625" style="1"/>
    <col min="17" max="17" width="10.85546875" customWidth="1"/>
    <col min="20" max="20" width="12.42578125" bestFit="1" customWidth="1"/>
    <col min="24" max="24" width="9.140625" style="1"/>
    <col min="257" max="257" width="12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3" width="12.28515625" bestFit="1" customWidth="1"/>
    <col min="264" max="264" width="13.140625" bestFit="1" customWidth="1"/>
    <col min="265" max="265" width="12.5703125" bestFit="1" customWidth="1"/>
    <col min="266" max="266" width="12.28515625" bestFit="1" customWidth="1"/>
    <col min="273" max="273" width="10.85546875" customWidth="1"/>
    <col min="276" max="276" width="12.42578125" bestFit="1" customWidth="1"/>
    <col min="513" max="513" width="12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19" width="12.28515625" bestFit="1" customWidth="1"/>
    <col min="520" max="520" width="13.140625" bestFit="1" customWidth="1"/>
    <col min="521" max="521" width="12.5703125" bestFit="1" customWidth="1"/>
    <col min="522" max="522" width="12.28515625" bestFit="1" customWidth="1"/>
    <col min="529" max="529" width="10.85546875" customWidth="1"/>
    <col min="532" max="532" width="12.42578125" bestFit="1" customWidth="1"/>
    <col min="769" max="769" width="12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5" width="12.28515625" bestFit="1" customWidth="1"/>
    <col min="776" max="776" width="13.140625" bestFit="1" customWidth="1"/>
    <col min="777" max="777" width="12.5703125" bestFit="1" customWidth="1"/>
    <col min="778" max="778" width="12.28515625" bestFit="1" customWidth="1"/>
    <col min="785" max="785" width="10.85546875" customWidth="1"/>
    <col min="788" max="788" width="12.42578125" bestFit="1" customWidth="1"/>
    <col min="1025" max="1025" width="12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1" width="12.28515625" bestFit="1" customWidth="1"/>
    <col min="1032" max="1032" width="13.140625" bestFit="1" customWidth="1"/>
    <col min="1033" max="1033" width="12.5703125" bestFit="1" customWidth="1"/>
    <col min="1034" max="1034" width="12.28515625" bestFit="1" customWidth="1"/>
    <col min="1041" max="1041" width="10.85546875" customWidth="1"/>
    <col min="1044" max="1044" width="12.42578125" bestFit="1" customWidth="1"/>
    <col min="1281" max="1281" width="12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87" width="12.28515625" bestFit="1" customWidth="1"/>
    <col min="1288" max="1288" width="13.140625" bestFit="1" customWidth="1"/>
    <col min="1289" max="1289" width="12.5703125" bestFit="1" customWidth="1"/>
    <col min="1290" max="1290" width="12.28515625" bestFit="1" customWidth="1"/>
    <col min="1297" max="1297" width="10.85546875" customWidth="1"/>
    <col min="1300" max="1300" width="12.42578125" bestFit="1" customWidth="1"/>
    <col min="1537" max="1537" width="12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3" width="12.28515625" bestFit="1" customWidth="1"/>
    <col min="1544" max="1544" width="13.140625" bestFit="1" customWidth="1"/>
    <col min="1545" max="1545" width="12.5703125" bestFit="1" customWidth="1"/>
    <col min="1546" max="1546" width="12.28515625" bestFit="1" customWidth="1"/>
    <col min="1553" max="1553" width="10.85546875" customWidth="1"/>
    <col min="1556" max="1556" width="12.42578125" bestFit="1" customWidth="1"/>
    <col min="1793" max="1793" width="12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799" width="12.28515625" bestFit="1" customWidth="1"/>
    <col min="1800" max="1800" width="13.140625" bestFit="1" customWidth="1"/>
    <col min="1801" max="1801" width="12.5703125" bestFit="1" customWidth="1"/>
    <col min="1802" max="1802" width="12.28515625" bestFit="1" customWidth="1"/>
    <col min="1809" max="1809" width="10.85546875" customWidth="1"/>
    <col min="1812" max="1812" width="12.42578125" bestFit="1" customWidth="1"/>
    <col min="2049" max="2049" width="12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5" width="12.28515625" bestFit="1" customWidth="1"/>
    <col min="2056" max="2056" width="13.140625" bestFit="1" customWidth="1"/>
    <col min="2057" max="2057" width="12.5703125" bestFit="1" customWidth="1"/>
    <col min="2058" max="2058" width="12.28515625" bestFit="1" customWidth="1"/>
    <col min="2065" max="2065" width="10.85546875" customWidth="1"/>
    <col min="2068" max="2068" width="12.42578125" bestFit="1" customWidth="1"/>
    <col min="2305" max="2305" width="12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1" width="12.28515625" bestFit="1" customWidth="1"/>
    <col min="2312" max="2312" width="13.140625" bestFit="1" customWidth="1"/>
    <col min="2313" max="2313" width="12.5703125" bestFit="1" customWidth="1"/>
    <col min="2314" max="2314" width="12.28515625" bestFit="1" customWidth="1"/>
    <col min="2321" max="2321" width="10.85546875" customWidth="1"/>
    <col min="2324" max="2324" width="12.42578125" bestFit="1" customWidth="1"/>
    <col min="2561" max="2561" width="12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67" width="12.28515625" bestFit="1" customWidth="1"/>
    <col min="2568" max="2568" width="13.140625" bestFit="1" customWidth="1"/>
    <col min="2569" max="2569" width="12.5703125" bestFit="1" customWidth="1"/>
    <col min="2570" max="2570" width="12.28515625" bestFit="1" customWidth="1"/>
    <col min="2577" max="2577" width="10.85546875" customWidth="1"/>
    <col min="2580" max="2580" width="12.42578125" bestFit="1" customWidth="1"/>
    <col min="2817" max="2817" width="12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3" width="12.28515625" bestFit="1" customWidth="1"/>
    <col min="2824" max="2824" width="13.140625" bestFit="1" customWidth="1"/>
    <col min="2825" max="2825" width="12.5703125" bestFit="1" customWidth="1"/>
    <col min="2826" max="2826" width="12.28515625" bestFit="1" customWidth="1"/>
    <col min="2833" max="2833" width="10.85546875" customWidth="1"/>
    <col min="2836" max="2836" width="12.42578125" bestFit="1" customWidth="1"/>
    <col min="3073" max="3073" width="12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79" width="12.28515625" bestFit="1" customWidth="1"/>
    <col min="3080" max="3080" width="13.140625" bestFit="1" customWidth="1"/>
    <col min="3081" max="3081" width="12.5703125" bestFit="1" customWidth="1"/>
    <col min="3082" max="3082" width="12.28515625" bestFit="1" customWidth="1"/>
    <col min="3089" max="3089" width="10.85546875" customWidth="1"/>
    <col min="3092" max="3092" width="12.42578125" bestFit="1" customWidth="1"/>
    <col min="3329" max="3329" width="12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5" width="12.28515625" bestFit="1" customWidth="1"/>
    <col min="3336" max="3336" width="13.140625" bestFit="1" customWidth="1"/>
    <col min="3337" max="3337" width="12.5703125" bestFit="1" customWidth="1"/>
    <col min="3338" max="3338" width="12.28515625" bestFit="1" customWidth="1"/>
    <col min="3345" max="3345" width="10.85546875" customWidth="1"/>
    <col min="3348" max="3348" width="12.42578125" bestFit="1" customWidth="1"/>
    <col min="3585" max="3585" width="12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1" width="12.28515625" bestFit="1" customWidth="1"/>
    <col min="3592" max="3592" width="13.140625" bestFit="1" customWidth="1"/>
    <col min="3593" max="3593" width="12.5703125" bestFit="1" customWidth="1"/>
    <col min="3594" max="3594" width="12.28515625" bestFit="1" customWidth="1"/>
    <col min="3601" max="3601" width="10.85546875" customWidth="1"/>
    <col min="3604" max="3604" width="12.42578125" bestFit="1" customWidth="1"/>
    <col min="3841" max="3841" width="12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47" width="12.28515625" bestFit="1" customWidth="1"/>
    <col min="3848" max="3848" width="13.140625" bestFit="1" customWidth="1"/>
    <col min="3849" max="3849" width="12.5703125" bestFit="1" customWidth="1"/>
    <col min="3850" max="3850" width="12.28515625" bestFit="1" customWidth="1"/>
    <col min="3857" max="3857" width="10.85546875" customWidth="1"/>
    <col min="3860" max="3860" width="12.42578125" bestFit="1" customWidth="1"/>
    <col min="4097" max="4097" width="12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3" width="12.28515625" bestFit="1" customWidth="1"/>
    <col min="4104" max="4104" width="13.140625" bestFit="1" customWidth="1"/>
    <col min="4105" max="4105" width="12.5703125" bestFit="1" customWidth="1"/>
    <col min="4106" max="4106" width="12.28515625" bestFit="1" customWidth="1"/>
    <col min="4113" max="4113" width="10.85546875" customWidth="1"/>
    <col min="4116" max="4116" width="12.42578125" bestFit="1" customWidth="1"/>
    <col min="4353" max="4353" width="12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59" width="12.28515625" bestFit="1" customWidth="1"/>
    <col min="4360" max="4360" width="13.140625" bestFit="1" customWidth="1"/>
    <col min="4361" max="4361" width="12.5703125" bestFit="1" customWidth="1"/>
    <col min="4362" max="4362" width="12.28515625" bestFit="1" customWidth="1"/>
    <col min="4369" max="4369" width="10.85546875" customWidth="1"/>
    <col min="4372" max="4372" width="12.42578125" bestFit="1" customWidth="1"/>
    <col min="4609" max="4609" width="12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5" width="12.28515625" bestFit="1" customWidth="1"/>
    <col min="4616" max="4616" width="13.140625" bestFit="1" customWidth="1"/>
    <col min="4617" max="4617" width="12.5703125" bestFit="1" customWidth="1"/>
    <col min="4618" max="4618" width="12.28515625" bestFit="1" customWidth="1"/>
    <col min="4625" max="4625" width="10.85546875" customWidth="1"/>
    <col min="4628" max="4628" width="12.42578125" bestFit="1" customWidth="1"/>
    <col min="4865" max="4865" width="12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1" width="12.28515625" bestFit="1" customWidth="1"/>
    <col min="4872" max="4872" width="13.140625" bestFit="1" customWidth="1"/>
    <col min="4873" max="4873" width="12.5703125" bestFit="1" customWidth="1"/>
    <col min="4874" max="4874" width="12.28515625" bestFit="1" customWidth="1"/>
    <col min="4881" max="4881" width="10.85546875" customWidth="1"/>
    <col min="4884" max="4884" width="12.42578125" bestFit="1" customWidth="1"/>
    <col min="5121" max="5121" width="12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27" width="12.28515625" bestFit="1" customWidth="1"/>
    <col min="5128" max="5128" width="13.140625" bestFit="1" customWidth="1"/>
    <col min="5129" max="5129" width="12.5703125" bestFit="1" customWidth="1"/>
    <col min="5130" max="5130" width="12.28515625" bestFit="1" customWidth="1"/>
    <col min="5137" max="5137" width="10.85546875" customWidth="1"/>
    <col min="5140" max="5140" width="12.42578125" bestFit="1" customWidth="1"/>
    <col min="5377" max="5377" width="12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3" width="12.28515625" bestFit="1" customWidth="1"/>
    <col min="5384" max="5384" width="13.140625" bestFit="1" customWidth="1"/>
    <col min="5385" max="5385" width="12.5703125" bestFit="1" customWidth="1"/>
    <col min="5386" max="5386" width="12.28515625" bestFit="1" customWidth="1"/>
    <col min="5393" max="5393" width="10.85546875" customWidth="1"/>
    <col min="5396" max="5396" width="12.42578125" bestFit="1" customWidth="1"/>
    <col min="5633" max="5633" width="12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39" width="12.28515625" bestFit="1" customWidth="1"/>
    <col min="5640" max="5640" width="13.140625" bestFit="1" customWidth="1"/>
    <col min="5641" max="5641" width="12.5703125" bestFit="1" customWidth="1"/>
    <col min="5642" max="5642" width="12.28515625" bestFit="1" customWidth="1"/>
    <col min="5649" max="5649" width="10.85546875" customWidth="1"/>
    <col min="5652" max="5652" width="12.42578125" bestFit="1" customWidth="1"/>
    <col min="5889" max="5889" width="12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5" width="12.28515625" bestFit="1" customWidth="1"/>
    <col min="5896" max="5896" width="13.140625" bestFit="1" customWidth="1"/>
    <col min="5897" max="5897" width="12.5703125" bestFit="1" customWidth="1"/>
    <col min="5898" max="5898" width="12.28515625" bestFit="1" customWidth="1"/>
    <col min="5905" max="5905" width="10.85546875" customWidth="1"/>
    <col min="5908" max="5908" width="12.42578125" bestFit="1" customWidth="1"/>
    <col min="6145" max="6145" width="12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1" width="12.28515625" bestFit="1" customWidth="1"/>
    <col min="6152" max="6152" width="13.140625" bestFit="1" customWidth="1"/>
    <col min="6153" max="6153" width="12.5703125" bestFit="1" customWidth="1"/>
    <col min="6154" max="6154" width="12.28515625" bestFit="1" customWidth="1"/>
    <col min="6161" max="6161" width="10.85546875" customWidth="1"/>
    <col min="6164" max="6164" width="12.42578125" bestFit="1" customWidth="1"/>
    <col min="6401" max="6401" width="12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07" width="12.28515625" bestFit="1" customWidth="1"/>
    <col min="6408" max="6408" width="13.140625" bestFit="1" customWidth="1"/>
    <col min="6409" max="6409" width="12.5703125" bestFit="1" customWidth="1"/>
    <col min="6410" max="6410" width="12.28515625" bestFit="1" customWidth="1"/>
    <col min="6417" max="6417" width="10.85546875" customWidth="1"/>
    <col min="6420" max="6420" width="12.42578125" bestFit="1" customWidth="1"/>
    <col min="6657" max="6657" width="12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3" width="12.28515625" bestFit="1" customWidth="1"/>
    <col min="6664" max="6664" width="13.140625" bestFit="1" customWidth="1"/>
    <col min="6665" max="6665" width="12.5703125" bestFit="1" customWidth="1"/>
    <col min="6666" max="6666" width="12.28515625" bestFit="1" customWidth="1"/>
    <col min="6673" max="6673" width="10.85546875" customWidth="1"/>
    <col min="6676" max="6676" width="12.42578125" bestFit="1" customWidth="1"/>
    <col min="6913" max="6913" width="12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19" width="12.28515625" bestFit="1" customWidth="1"/>
    <col min="6920" max="6920" width="13.140625" bestFit="1" customWidth="1"/>
    <col min="6921" max="6921" width="12.5703125" bestFit="1" customWidth="1"/>
    <col min="6922" max="6922" width="12.28515625" bestFit="1" customWidth="1"/>
    <col min="6929" max="6929" width="10.85546875" customWidth="1"/>
    <col min="6932" max="6932" width="12.42578125" bestFit="1" customWidth="1"/>
    <col min="7169" max="7169" width="12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5" width="12.28515625" bestFit="1" customWidth="1"/>
    <col min="7176" max="7176" width="13.140625" bestFit="1" customWidth="1"/>
    <col min="7177" max="7177" width="12.5703125" bestFit="1" customWidth="1"/>
    <col min="7178" max="7178" width="12.28515625" bestFit="1" customWidth="1"/>
    <col min="7185" max="7185" width="10.85546875" customWidth="1"/>
    <col min="7188" max="7188" width="12.42578125" bestFit="1" customWidth="1"/>
    <col min="7425" max="7425" width="12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1" width="12.28515625" bestFit="1" customWidth="1"/>
    <col min="7432" max="7432" width="13.140625" bestFit="1" customWidth="1"/>
    <col min="7433" max="7433" width="12.5703125" bestFit="1" customWidth="1"/>
    <col min="7434" max="7434" width="12.28515625" bestFit="1" customWidth="1"/>
    <col min="7441" max="7441" width="10.85546875" customWidth="1"/>
    <col min="7444" max="7444" width="12.42578125" bestFit="1" customWidth="1"/>
    <col min="7681" max="7681" width="12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87" width="12.28515625" bestFit="1" customWidth="1"/>
    <col min="7688" max="7688" width="13.140625" bestFit="1" customWidth="1"/>
    <col min="7689" max="7689" width="12.5703125" bestFit="1" customWidth="1"/>
    <col min="7690" max="7690" width="12.28515625" bestFit="1" customWidth="1"/>
    <col min="7697" max="7697" width="10.85546875" customWidth="1"/>
    <col min="7700" max="7700" width="12.42578125" bestFit="1" customWidth="1"/>
    <col min="7937" max="7937" width="12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3" width="12.28515625" bestFit="1" customWidth="1"/>
    <col min="7944" max="7944" width="13.140625" bestFit="1" customWidth="1"/>
    <col min="7945" max="7945" width="12.5703125" bestFit="1" customWidth="1"/>
    <col min="7946" max="7946" width="12.28515625" bestFit="1" customWidth="1"/>
    <col min="7953" max="7953" width="10.85546875" customWidth="1"/>
    <col min="7956" max="7956" width="12.42578125" bestFit="1" customWidth="1"/>
    <col min="8193" max="8193" width="12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199" width="12.28515625" bestFit="1" customWidth="1"/>
    <col min="8200" max="8200" width="13.140625" bestFit="1" customWidth="1"/>
    <col min="8201" max="8201" width="12.5703125" bestFit="1" customWidth="1"/>
    <col min="8202" max="8202" width="12.28515625" bestFit="1" customWidth="1"/>
    <col min="8209" max="8209" width="10.85546875" customWidth="1"/>
    <col min="8212" max="8212" width="12.42578125" bestFit="1" customWidth="1"/>
    <col min="8449" max="8449" width="12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5" width="12.28515625" bestFit="1" customWidth="1"/>
    <col min="8456" max="8456" width="13.140625" bestFit="1" customWidth="1"/>
    <col min="8457" max="8457" width="12.5703125" bestFit="1" customWidth="1"/>
    <col min="8458" max="8458" width="12.28515625" bestFit="1" customWidth="1"/>
    <col min="8465" max="8465" width="10.85546875" customWidth="1"/>
    <col min="8468" max="8468" width="12.42578125" bestFit="1" customWidth="1"/>
    <col min="8705" max="8705" width="12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1" width="12.28515625" bestFit="1" customWidth="1"/>
    <col min="8712" max="8712" width="13.140625" bestFit="1" customWidth="1"/>
    <col min="8713" max="8713" width="12.5703125" bestFit="1" customWidth="1"/>
    <col min="8714" max="8714" width="12.28515625" bestFit="1" customWidth="1"/>
    <col min="8721" max="8721" width="10.85546875" customWidth="1"/>
    <col min="8724" max="8724" width="12.42578125" bestFit="1" customWidth="1"/>
    <col min="8961" max="8961" width="12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67" width="12.28515625" bestFit="1" customWidth="1"/>
    <col min="8968" max="8968" width="13.140625" bestFit="1" customWidth="1"/>
    <col min="8969" max="8969" width="12.5703125" bestFit="1" customWidth="1"/>
    <col min="8970" max="8970" width="12.28515625" bestFit="1" customWidth="1"/>
    <col min="8977" max="8977" width="10.85546875" customWidth="1"/>
    <col min="8980" max="8980" width="12.42578125" bestFit="1" customWidth="1"/>
    <col min="9217" max="9217" width="12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3" width="12.28515625" bestFit="1" customWidth="1"/>
    <col min="9224" max="9224" width="13.140625" bestFit="1" customWidth="1"/>
    <col min="9225" max="9225" width="12.5703125" bestFit="1" customWidth="1"/>
    <col min="9226" max="9226" width="12.28515625" bestFit="1" customWidth="1"/>
    <col min="9233" max="9233" width="10.85546875" customWidth="1"/>
    <col min="9236" max="9236" width="12.42578125" bestFit="1" customWidth="1"/>
    <col min="9473" max="9473" width="12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79" width="12.28515625" bestFit="1" customWidth="1"/>
    <col min="9480" max="9480" width="13.140625" bestFit="1" customWidth="1"/>
    <col min="9481" max="9481" width="12.5703125" bestFit="1" customWidth="1"/>
    <col min="9482" max="9482" width="12.28515625" bestFit="1" customWidth="1"/>
    <col min="9489" max="9489" width="10.85546875" customWidth="1"/>
    <col min="9492" max="9492" width="12.42578125" bestFit="1" customWidth="1"/>
    <col min="9729" max="9729" width="12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5" width="12.28515625" bestFit="1" customWidth="1"/>
    <col min="9736" max="9736" width="13.140625" bestFit="1" customWidth="1"/>
    <col min="9737" max="9737" width="12.5703125" bestFit="1" customWidth="1"/>
    <col min="9738" max="9738" width="12.28515625" bestFit="1" customWidth="1"/>
    <col min="9745" max="9745" width="10.85546875" customWidth="1"/>
    <col min="9748" max="9748" width="12.42578125" bestFit="1" customWidth="1"/>
    <col min="9985" max="9985" width="12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1" width="12.28515625" bestFit="1" customWidth="1"/>
    <col min="9992" max="9992" width="13.140625" bestFit="1" customWidth="1"/>
    <col min="9993" max="9993" width="12.5703125" bestFit="1" customWidth="1"/>
    <col min="9994" max="9994" width="12.28515625" bestFit="1" customWidth="1"/>
    <col min="10001" max="10001" width="10.85546875" customWidth="1"/>
    <col min="10004" max="10004" width="12.42578125" bestFit="1" customWidth="1"/>
    <col min="10241" max="10241" width="12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47" width="12.28515625" bestFit="1" customWidth="1"/>
    <col min="10248" max="10248" width="13.140625" bestFit="1" customWidth="1"/>
    <col min="10249" max="10249" width="12.5703125" bestFit="1" customWidth="1"/>
    <col min="10250" max="10250" width="12.28515625" bestFit="1" customWidth="1"/>
    <col min="10257" max="10257" width="10.85546875" customWidth="1"/>
    <col min="10260" max="10260" width="12.42578125" bestFit="1" customWidth="1"/>
    <col min="10497" max="10497" width="12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3" width="12.28515625" bestFit="1" customWidth="1"/>
    <col min="10504" max="10504" width="13.140625" bestFit="1" customWidth="1"/>
    <col min="10505" max="10505" width="12.5703125" bestFit="1" customWidth="1"/>
    <col min="10506" max="10506" width="12.28515625" bestFit="1" customWidth="1"/>
    <col min="10513" max="10513" width="10.85546875" customWidth="1"/>
    <col min="10516" max="10516" width="12.42578125" bestFit="1" customWidth="1"/>
    <col min="10753" max="10753" width="12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59" width="12.28515625" bestFit="1" customWidth="1"/>
    <col min="10760" max="10760" width="13.140625" bestFit="1" customWidth="1"/>
    <col min="10761" max="10761" width="12.5703125" bestFit="1" customWidth="1"/>
    <col min="10762" max="10762" width="12.28515625" bestFit="1" customWidth="1"/>
    <col min="10769" max="10769" width="10.85546875" customWidth="1"/>
    <col min="10772" max="10772" width="12.42578125" bestFit="1" customWidth="1"/>
    <col min="11009" max="11009" width="12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5" width="12.28515625" bestFit="1" customWidth="1"/>
    <col min="11016" max="11016" width="13.140625" bestFit="1" customWidth="1"/>
    <col min="11017" max="11017" width="12.5703125" bestFit="1" customWidth="1"/>
    <col min="11018" max="11018" width="12.28515625" bestFit="1" customWidth="1"/>
    <col min="11025" max="11025" width="10.85546875" customWidth="1"/>
    <col min="11028" max="11028" width="12.42578125" bestFit="1" customWidth="1"/>
    <col min="11265" max="11265" width="12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1" width="12.28515625" bestFit="1" customWidth="1"/>
    <col min="11272" max="11272" width="13.140625" bestFit="1" customWidth="1"/>
    <col min="11273" max="11273" width="12.5703125" bestFit="1" customWidth="1"/>
    <col min="11274" max="11274" width="12.28515625" bestFit="1" customWidth="1"/>
    <col min="11281" max="11281" width="10.85546875" customWidth="1"/>
    <col min="11284" max="11284" width="12.42578125" bestFit="1" customWidth="1"/>
    <col min="11521" max="11521" width="12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27" width="12.28515625" bestFit="1" customWidth="1"/>
    <col min="11528" max="11528" width="13.140625" bestFit="1" customWidth="1"/>
    <col min="11529" max="11529" width="12.5703125" bestFit="1" customWidth="1"/>
    <col min="11530" max="11530" width="12.28515625" bestFit="1" customWidth="1"/>
    <col min="11537" max="11537" width="10.85546875" customWidth="1"/>
    <col min="11540" max="11540" width="12.42578125" bestFit="1" customWidth="1"/>
    <col min="11777" max="11777" width="12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3" width="12.28515625" bestFit="1" customWidth="1"/>
    <col min="11784" max="11784" width="13.140625" bestFit="1" customWidth="1"/>
    <col min="11785" max="11785" width="12.5703125" bestFit="1" customWidth="1"/>
    <col min="11786" max="11786" width="12.28515625" bestFit="1" customWidth="1"/>
    <col min="11793" max="11793" width="10.85546875" customWidth="1"/>
    <col min="11796" max="11796" width="12.42578125" bestFit="1" customWidth="1"/>
    <col min="12033" max="12033" width="12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39" width="12.28515625" bestFit="1" customWidth="1"/>
    <col min="12040" max="12040" width="13.140625" bestFit="1" customWidth="1"/>
    <col min="12041" max="12041" width="12.5703125" bestFit="1" customWidth="1"/>
    <col min="12042" max="12042" width="12.28515625" bestFit="1" customWidth="1"/>
    <col min="12049" max="12049" width="10.85546875" customWidth="1"/>
    <col min="12052" max="12052" width="12.42578125" bestFit="1" customWidth="1"/>
    <col min="12289" max="12289" width="12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5" width="12.28515625" bestFit="1" customWidth="1"/>
    <col min="12296" max="12296" width="13.140625" bestFit="1" customWidth="1"/>
    <col min="12297" max="12297" width="12.5703125" bestFit="1" customWidth="1"/>
    <col min="12298" max="12298" width="12.28515625" bestFit="1" customWidth="1"/>
    <col min="12305" max="12305" width="10.85546875" customWidth="1"/>
    <col min="12308" max="12308" width="12.42578125" bestFit="1" customWidth="1"/>
    <col min="12545" max="12545" width="12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1" width="12.28515625" bestFit="1" customWidth="1"/>
    <col min="12552" max="12552" width="13.140625" bestFit="1" customWidth="1"/>
    <col min="12553" max="12553" width="12.5703125" bestFit="1" customWidth="1"/>
    <col min="12554" max="12554" width="12.28515625" bestFit="1" customWidth="1"/>
    <col min="12561" max="12561" width="10.85546875" customWidth="1"/>
    <col min="12564" max="12564" width="12.42578125" bestFit="1" customWidth="1"/>
    <col min="12801" max="12801" width="12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07" width="12.28515625" bestFit="1" customWidth="1"/>
    <col min="12808" max="12808" width="13.140625" bestFit="1" customWidth="1"/>
    <col min="12809" max="12809" width="12.5703125" bestFit="1" customWidth="1"/>
    <col min="12810" max="12810" width="12.28515625" bestFit="1" customWidth="1"/>
    <col min="12817" max="12817" width="10.85546875" customWidth="1"/>
    <col min="12820" max="12820" width="12.42578125" bestFit="1" customWidth="1"/>
    <col min="13057" max="13057" width="12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3" width="12.28515625" bestFit="1" customWidth="1"/>
    <col min="13064" max="13064" width="13.140625" bestFit="1" customWidth="1"/>
    <col min="13065" max="13065" width="12.5703125" bestFit="1" customWidth="1"/>
    <col min="13066" max="13066" width="12.28515625" bestFit="1" customWidth="1"/>
    <col min="13073" max="13073" width="10.85546875" customWidth="1"/>
    <col min="13076" max="13076" width="12.42578125" bestFit="1" customWidth="1"/>
    <col min="13313" max="13313" width="12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19" width="12.28515625" bestFit="1" customWidth="1"/>
    <col min="13320" max="13320" width="13.140625" bestFit="1" customWidth="1"/>
    <col min="13321" max="13321" width="12.5703125" bestFit="1" customWidth="1"/>
    <col min="13322" max="13322" width="12.28515625" bestFit="1" customWidth="1"/>
    <col min="13329" max="13329" width="10.85546875" customWidth="1"/>
    <col min="13332" max="13332" width="12.42578125" bestFit="1" customWidth="1"/>
    <col min="13569" max="13569" width="12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5" width="12.28515625" bestFit="1" customWidth="1"/>
    <col min="13576" max="13576" width="13.140625" bestFit="1" customWidth="1"/>
    <col min="13577" max="13577" width="12.5703125" bestFit="1" customWidth="1"/>
    <col min="13578" max="13578" width="12.28515625" bestFit="1" customWidth="1"/>
    <col min="13585" max="13585" width="10.85546875" customWidth="1"/>
    <col min="13588" max="13588" width="12.42578125" bestFit="1" customWidth="1"/>
    <col min="13825" max="13825" width="12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1" width="12.28515625" bestFit="1" customWidth="1"/>
    <col min="13832" max="13832" width="13.140625" bestFit="1" customWidth="1"/>
    <col min="13833" max="13833" width="12.5703125" bestFit="1" customWidth="1"/>
    <col min="13834" max="13834" width="12.28515625" bestFit="1" customWidth="1"/>
    <col min="13841" max="13841" width="10.85546875" customWidth="1"/>
    <col min="13844" max="13844" width="12.42578125" bestFit="1" customWidth="1"/>
    <col min="14081" max="14081" width="12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87" width="12.28515625" bestFit="1" customWidth="1"/>
    <col min="14088" max="14088" width="13.140625" bestFit="1" customWidth="1"/>
    <col min="14089" max="14089" width="12.5703125" bestFit="1" customWidth="1"/>
    <col min="14090" max="14090" width="12.28515625" bestFit="1" customWidth="1"/>
    <col min="14097" max="14097" width="10.85546875" customWidth="1"/>
    <col min="14100" max="14100" width="12.42578125" bestFit="1" customWidth="1"/>
    <col min="14337" max="14337" width="12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3" width="12.28515625" bestFit="1" customWidth="1"/>
    <col min="14344" max="14344" width="13.140625" bestFit="1" customWidth="1"/>
    <col min="14345" max="14345" width="12.5703125" bestFit="1" customWidth="1"/>
    <col min="14346" max="14346" width="12.28515625" bestFit="1" customWidth="1"/>
    <col min="14353" max="14353" width="10.85546875" customWidth="1"/>
    <col min="14356" max="14356" width="12.42578125" bestFit="1" customWidth="1"/>
    <col min="14593" max="14593" width="12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599" width="12.28515625" bestFit="1" customWidth="1"/>
    <col min="14600" max="14600" width="13.140625" bestFit="1" customWidth="1"/>
    <col min="14601" max="14601" width="12.5703125" bestFit="1" customWidth="1"/>
    <col min="14602" max="14602" width="12.28515625" bestFit="1" customWidth="1"/>
    <col min="14609" max="14609" width="10.85546875" customWidth="1"/>
    <col min="14612" max="14612" width="12.42578125" bestFit="1" customWidth="1"/>
    <col min="14849" max="14849" width="12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5" width="12.28515625" bestFit="1" customWidth="1"/>
    <col min="14856" max="14856" width="13.140625" bestFit="1" customWidth="1"/>
    <col min="14857" max="14857" width="12.5703125" bestFit="1" customWidth="1"/>
    <col min="14858" max="14858" width="12.28515625" bestFit="1" customWidth="1"/>
    <col min="14865" max="14865" width="10.85546875" customWidth="1"/>
    <col min="14868" max="14868" width="12.42578125" bestFit="1" customWidth="1"/>
    <col min="15105" max="15105" width="12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1" width="12.28515625" bestFit="1" customWidth="1"/>
    <col min="15112" max="15112" width="13.140625" bestFit="1" customWidth="1"/>
    <col min="15113" max="15113" width="12.5703125" bestFit="1" customWidth="1"/>
    <col min="15114" max="15114" width="12.28515625" bestFit="1" customWidth="1"/>
    <col min="15121" max="15121" width="10.85546875" customWidth="1"/>
    <col min="15124" max="15124" width="12.42578125" bestFit="1" customWidth="1"/>
    <col min="15361" max="15361" width="12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67" width="12.28515625" bestFit="1" customWidth="1"/>
    <col min="15368" max="15368" width="13.140625" bestFit="1" customWidth="1"/>
    <col min="15369" max="15369" width="12.5703125" bestFit="1" customWidth="1"/>
    <col min="15370" max="15370" width="12.28515625" bestFit="1" customWidth="1"/>
    <col min="15377" max="15377" width="10.85546875" customWidth="1"/>
    <col min="15380" max="15380" width="12.42578125" bestFit="1" customWidth="1"/>
    <col min="15617" max="15617" width="12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3" width="12.28515625" bestFit="1" customWidth="1"/>
    <col min="15624" max="15624" width="13.140625" bestFit="1" customWidth="1"/>
    <col min="15625" max="15625" width="12.5703125" bestFit="1" customWidth="1"/>
    <col min="15626" max="15626" width="12.28515625" bestFit="1" customWidth="1"/>
    <col min="15633" max="15633" width="10.85546875" customWidth="1"/>
    <col min="15636" max="15636" width="12.42578125" bestFit="1" customWidth="1"/>
    <col min="15873" max="15873" width="12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79" width="12.28515625" bestFit="1" customWidth="1"/>
    <col min="15880" max="15880" width="13.140625" bestFit="1" customWidth="1"/>
    <col min="15881" max="15881" width="12.5703125" bestFit="1" customWidth="1"/>
    <col min="15882" max="15882" width="12.28515625" bestFit="1" customWidth="1"/>
    <col min="15889" max="15889" width="10.85546875" customWidth="1"/>
    <col min="15892" max="15892" width="12.42578125" bestFit="1" customWidth="1"/>
    <col min="16129" max="16129" width="12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5" width="12.28515625" bestFit="1" customWidth="1"/>
    <col min="16136" max="16136" width="13.140625" bestFit="1" customWidth="1"/>
    <col min="16137" max="16137" width="12.5703125" bestFit="1" customWidth="1"/>
    <col min="16138" max="16138" width="12.28515625" bestFit="1" customWidth="1"/>
    <col min="16145" max="16145" width="10.85546875" customWidth="1"/>
    <col min="16148" max="16148" width="12.42578125" bestFit="1" customWidth="1"/>
  </cols>
  <sheetData>
    <row r="1" spans="1:35" x14ac:dyDescent="0.25">
      <c r="A1" s="12" t="str">
        <f>'[1]Iron Graphs'!A34</f>
        <v>Iron (mg/l)</v>
      </c>
      <c r="B1" s="12"/>
      <c r="C1" s="12"/>
      <c r="D1" s="12"/>
      <c r="E1" s="12"/>
      <c r="F1" s="12"/>
      <c r="G1" s="12"/>
      <c r="H1" s="12"/>
      <c r="I1" s="12"/>
      <c r="J1" s="12"/>
    </row>
    <row r="2" spans="1:35" x14ac:dyDescent="0.25">
      <c r="A2" s="2" t="str">
        <f>'[1]Iron Graphs'!A35</f>
        <v>Time (min)</v>
      </c>
      <c r="B2" s="12">
        <f>'[1]Iron Graphs'!B35</f>
        <v>6.5</v>
      </c>
      <c r="C2" s="12"/>
      <c r="D2" s="12"/>
      <c r="E2" s="12">
        <f>'[1]Iron Graphs'!E35</f>
        <v>7.5</v>
      </c>
      <c r="F2" s="12"/>
      <c r="G2" s="12"/>
      <c r="H2" s="12">
        <f>'[1]Iron Graphs'!H35</f>
        <v>8.5</v>
      </c>
      <c r="I2" s="12"/>
      <c r="J2" s="12"/>
    </row>
    <row r="3" spans="1:35" x14ac:dyDescent="0.25">
      <c r="A3" s="2">
        <f>'[1]Iron Graphs'!A36</f>
        <v>0</v>
      </c>
      <c r="B3" s="2" t="str">
        <f>'[1]Iron Graphs'!B36</f>
        <v>0,174 (l/min)</v>
      </c>
      <c r="C3" s="2" t="str">
        <f>'[1]Iron Graphs'!C36</f>
        <v>0,262 (l/min)</v>
      </c>
      <c r="D3" s="2" t="str">
        <f>'[1]Iron Graphs'!D36</f>
        <v>0,523 (l/min)</v>
      </c>
      <c r="E3" s="2" t="str">
        <f>'[1]Iron Graphs'!E36</f>
        <v>0,174 (l/min)</v>
      </c>
      <c r="F3" s="2" t="str">
        <f>'[1]Iron Graphs'!F36</f>
        <v>0,262 (l/min)</v>
      </c>
      <c r="G3" s="2" t="str">
        <f>'[1]Iron Graphs'!G36</f>
        <v>0,523 (l/min)</v>
      </c>
      <c r="H3" s="2" t="str">
        <f>'[1]Iron Graphs'!H36</f>
        <v>0,174 (l/min)</v>
      </c>
      <c r="I3" s="2" t="str">
        <f>'[1]Iron Graphs'!I36</f>
        <v>0,262 (l/min)</v>
      </c>
      <c r="J3" s="2" t="str">
        <f>'[1]Iron Graphs'!J36</f>
        <v>0,523 (l/min)</v>
      </c>
    </row>
    <row r="4" spans="1:35" x14ac:dyDescent="0.25">
      <c r="A4" s="2">
        <f>'[1]Iron Graphs'!A37</f>
        <v>0</v>
      </c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</row>
    <row r="5" spans="1:35" x14ac:dyDescent="0.25">
      <c r="A5">
        <f>'[1]Iron Graphs'!A38</f>
        <v>10</v>
      </c>
      <c r="B5" s="3">
        <f>'[1]Iron Graphs'!B38</f>
        <v>2.5</v>
      </c>
      <c r="C5" s="3">
        <f>'[1]Iron Graphs'!C38</f>
        <v>2.8</v>
      </c>
      <c r="D5" s="3">
        <f>'[1]Iron Graphs'!D38</f>
        <v>2.2000000000000002</v>
      </c>
      <c r="E5" s="3">
        <f>'[1]Iron Graphs'!E38</f>
        <v>1.6</v>
      </c>
      <c r="F5" s="3">
        <f>'[1]Iron Graphs'!F38</f>
        <v>1.63</v>
      </c>
      <c r="G5" s="3">
        <f>'[1]Iron Graphs'!G38</f>
        <v>1.6</v>
      </c>
      <c r="H5" s="3">
        <f>'[1]Iron Graphs'!H38</f>
        <v>1.8966666666666665</v>
      </c>
      <c r="I5" s="3">
        <f>'[1]Iron Graphs'!I38</f>
        <v>1.8</v>
      </c>
      <c r="J5" s="3">
        <f>'[1]Iron Graphs'!J38</f>
        <v>1.8466666666666667</v>
      </c>
    </row>
    <row r="6" spans="1:35" x14ac:dyDescent="0.25">
      <c r="A6">
        <f>'[1]Iron Graphs'!A39</f>
        <v>20</v>
      </c>
      <c r="B6" s="3">
        <f>'[1]Iron Graphs'!B39</f>
        <v>1.24</v>
      </c>
      <c r="C6" s="3">
        <f>'[1]Iron Graphs'!C39</f>
        <v>2.6</v>
      </c>
      <c r="D6" s="3">
        <f>'[1]Iron Graphs'!D39</f>
        <v>2.2000000000000002</v>
      </c>
      <c r="E6" s="3">
        <f>'[1]Iron Graphs'!E39</f>
        <v>1.1100000000000001</v>
      </c>
      <c r="F6" s="3">
        <f>'[1]Iron Graphs'!F39</f>
        <v>1.2</v>
      </c>
      <c r="G6" s="3">
        <f>'[1]Iron Graphs'!G39</f>
        <v>1.5</v>
      </c>
      <c r="H6" s="3">
        <f>'[1]Iron Graphs'!H39</f>
        <v>0.90666666666666673</v>
      </c>
      <c r="I6" s="3">
        <f>'[1]Iron Graphs'!I39</f>
        <v>1.2766666666666666</v>
      </c>
      <c r="J6" s="3">
        <f>'[1]Iron Graphs'!J39</f>
        <v>1.1399999999999999</v>
      </c>
    </row>
    <row r="7" spans="1:35" x14ac:dyDescent="0.25">
      <c r="A7">
        <f>'[1]Iron Graphs'!A40</f>
        <v>30</v>
      </c>
      <c r="B7" s="3">
        <f>'[1]Iron Graphs'!B40</f>
        <v>1.07</v>
      </c>
      <c r="C7" s="3">
        <f>'[1]Iron Graphs'!C40</f>
        <v>2.38</v>
      </c>
      <c r="D7" s="3">
        <f>'[1]Iron Graphs'!D40</f>
        <v>2.29</v>
      </c>
      <c r="E7" s="3">
        <f>'[1]Iron Graphs'!E40</f>
        <v>0.54</v>
      </c>
      <c r="F7" s="3">
        <f>'[1]Iron Graphs'!F40</f>
        <v>0.89</v>
      </c>
      <c r="G7" s="3">
        <f>'[1]Iron Graphs'!G40</f>
        <v>1.24</v>
      </c>
      <c r="H7" s="3">
        <f>'[1]Iron Graphs'!H40</f>
        <v>0.34999999999999992</v>
      </c>
      <c r="I7" s="3">
        <f>'[1]Iron Graphs'!I40</f>
        <v>0.93666666666666665</v>
      </c>
      <c r="J7" s="3">
        <f>'[1]Iron Graphs'!J40</f>
        <v>1.01</v>
      </c>
    </row>
    <row r="8" spans="1:35" x14ac:dyDescent="0.25">
      <c r="A8">
        <f>'[1]Iron Graphs'!A41</f>
        <v>40</v>
      </c>
      <c r="B8" s="3">
        <f>'[1]Iron Graphs'!B41</f>
        <v>1.1000000000000001</v>
      </c>
      <c r="C8" s="3">
        <f>'[1]Iron Graphs'!C41</f>
        <v>1.8</v>
      </c>
      <c r="D8" s="3">
        <f>'[1]Iron Graphs'!D41</f>
        <v>2.2000000000000002</v>
      </c>
      <c r="E8" s="3">
        <f>'[1]Iron Graphs'!E41</f>
        <v>0.44</v>
      </c>
      <c r="F8" s="3">
        <f>'[1]Iron Graphs'!F41</f>
        <v>0.9</v>
      </c>
      <c r="G8" s="3">
        <f>'[1]Iron Graphs'!G41</f>
        <v>1.2</v>
      </c>
      <c r="H8" s="3">
        <f>'[1]Iron Graphs'!H41</f>
        <v>0.19666666666666668</v>
      </c>
      <c r="I8" s="3">
        <f>'[1]Iron Graphs'!I41</f>
        <v>0.71333333333333326</v>
      </c>
      <c r="J8" s="3">
        <f>'[1]Iron Graphs'!J41</f>
        <v>0.65666666666666673</v>
      </c>
    </row>
    <row r="9" spans="1:35" x14ac:dyDescent="0.25">
      <c r="A9">
        <f>'[1]Iron Graphs'!A42</f>
        <v>50</v>
      </c>
      <c r="B9" s="3">
        <f>'[1]Iron Graphs'!B42</f>
        <v>1.1499999999999999</v>
      </c>
      <c r="C9" s="3">
        <f>'[1]Iron Graphs'!C42</f>
        <v>2</v>
      </c>
      <c r="D9" s="3">
        <f>'[1]Iron Graphs'!D42</f>
        <v>2.4</v>
      </c>
      <c r="E9" s="3">
        <f>'[1]Iron Graphs'!E42</f>
        <v>0.45</v>
      </c>
      <c r="F9" s="3">
        <f>'[1]Iron Graphs'!F42</f>
        <v>0.9</v>
      </c>
      <c r="G9" s="3">
        <f>'[1]Iron Graphs'!G42</f>
        <v>1.1000000000000001</v>
      </c>
      <c r="H9" s="3">
        <f>'[1]Iron Graphs'!H42</f>
        <v>0.18333333333333335</v>
      </c>
      <c r="I9" s="3">
        <f>'[1]Iron Graphs'!I42</f>
        <v>0.57999999999999996</v>
      </c>
      <c r="J9" s="3">
        <f>'[1]Iron Graphs'!J42</f>
        <v>0.58333333333333337</v>
      </c>
    </row>
    <row r="10" spans="1:35" x14ac:dyDescent="0.25">
      <c r="A10">
        <f>'[1]Iron Graphs'!A43</f>
        <v>60</v>
      </c>
      <c r="B10" s="3">
        <f>'[1]Iron Graphs'!B43</f>
        <v>1.3</v>
      </c>
      <c r="C10" s="3">
        <f>'[1]Iron Graphs'!C43</f>
        <v>1.71</v>
      </c>
      <c r="D10" s="3">
        <f>'[1]Iron Graphs'!D43</f>
        <v>2.56</v>
      </c>
      <c r="E10" s="3">
        <f>'[1]Iron Graphs'!E43</f>
        <v>0.42</v>
      </c>
      <c r="F10" s="3">
        <f>'[1]Iron Graphs'!F43</f>
        <v>0.89</v>
      </c>
      <c r="G10" s="3">
        <f>'[1]Iron Graphs'!G43</f>
        <v>1.1100000000000001</v>
      </c>
      <c r="H10" s="3">
        <f>'[1]Iron Graphs'!H43</f>
        <v>0.1466666666666667</v>
      </c>
      <c r="I10" s="3">
        <f>'[1]Iron Graphs'!I43</f>
        <v>0.54333333333333333</v>
      </c>
      <c r="J10" s="3">
        <f>'[1]Iron Graphs'!J43</f>
        <v>0.60666666666666658</v>
      </c>
    </row>
    <row r="12" spans="1:35" x14ac:dyDescent="0.2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12" t="s"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Y12" s="12" t="s">
        <v>1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25">
      <c r="A13" s="12" t="s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M13" s="12" t="s">
        <v>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Y13" s="12" t="s">
        <v>2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25">
      <c r="A14" s="12" t="s">
        <v>3</v>
      </c>
      <c r="B14" s="12"/>
      <c r="C14" s="12"/>
      <c r="D14" s="4" t="s">
        <v>4</v>
      </c>
      <c r="H14" s="2" t="s">
        <v>5</v>
      </c>
      <c r="J14" s="2" t="s">
        <v>4</v>
      </c>
      <c r="M14" s="12" t="s">
        <v>3</v>
      </c>
      <c r="N14" s="12"/>
      <c r="O14" s="12"/>
      <c r="P14" s="4" t="s">
        <v>4</v>
      </c>
      <c r="T14" s="2" t="s">
        <v>5</v>
      </c>
      <c r="V14" s="2" t="s">
        <v>4</v>
      </c>
      <c r="Y14" s="12" t="s">
        <v>3</v>
      </c>
      <c r="Z14" s="12"/>
      <c r="AA14" s="12"/>
      <c r="AB14" s="4" t="s">
        <v>4</v>
      </c>
      <c r="AF14" s="2" t="s">
        <v>5</v>
      </c>
      <c r="AH14" s="2" t="s">
        <v>4</v>
      </c>
    </row>
    <row r="15" spans="1:35" x14ac:dyDescent="0.25">
      <c r="A15" s="5"/>
      <c r="B15" s="5" t="s">
        <v>6</v>
      </c>
      <c r="C15" s="5"/>
      <c r="D15" s="4"/>
      <c r="H15" s="2"/>
      <c r="J15" s="2"/>
      <c r="M15" s="5"/>
      <c r="N15" s="5" t="s">
        <v>7</v>
      </c>
      <c r="O15" s="5"/>
      <c r="P15" s="4"/>
      <c r="T15" s="2"/>
      <c r="V15" s="2"/>
      <c r="Y15" s="5"/>
      <c r="Z15" s="5" t="s">
        <v>8</v>
      </c>
      <c r="AA15" s="5"/>
      <c r="AB15" s="4"/>
      <c r="AF15" s="2"/>
      <c r="AH15" s="2"/>
    </row>
    <row r="16" spans="1:35" x14ac:dyDescent="0.25">
      <c r="A16" s="5"/>
      <c r="B16" s="5" t="s">
        <v>9</v>
      </c>
      <c r="C16" s="5"/>
      <c r="D16" s="4"/>
      <c r="H16" s="2"/>
      <c r="J16" s="2"/>
      <c r="M16" s="5"/>
      <c r="N16" s="5" t="s">
        <v>10</v>
      </c>
      <c r="O16" s="5"/>
      <c r="P16" s="4"/>
      <c r="T16" s="2"/>
      <c r="V16" s="2"/>
      <c r="Y16" s="5"/>
      <c r="Z16" s="5" t="s">
        <v>11</v>
      </c>
      <c r="AA16" s="5"/>
      <c r="AB16" s="4"/>
      <c r="AF16" s="2"/>
      <c r="AH16" s="2"/>
    </row>
    <row r="17" spans="1:35" ht="18" x14ac:dyDescent="0.35">
      <c r="A17" t="s">
        <v>12</v>
      </c>
      <c r="B17" t="s">
        <v>13</v>
      </c>
      <c r="C17" t="s">
        <v>14</v>
      </c>
      <c r="D17" t="s">
        <v>15</v>
      </c>
      <c r="H17" t="s">
        <v>14</v>
      </c>
      <c r="J17" t="s">
        <v>16</v>
      </c>
      <c r="M17" t="s">
        <v>12</v>
      </c>
      <c r="N17" t="s">
        <v>13</v>
      </c>
      <c r="O17" t="s">
        <v>14</v>
      </c>
      <c r="P17" t="s">
        <v>15</v>
      </c>
      <c r="T17" t="s">
        <v>14</v>
      </c>
      <c r="V17" t="s">
        <v>16</v>
      </c>
      <c r="Y17" t="s">
        <v>12</v>
      </c>
      <c r="Z17" t="s">
        <v>13</v>
      </c>
      <c r="AA17" t="s">
        <v>14</v>
      </c>
      <c r="AB17" t="s">
        <v>15</v>
      </c>
      <c r="AF17" t="s">
        <v>14</v>
      </c>
      <c r="AH17" t="s">
        <v>16</v>
      </c>
    </row>
    <row r="18" spans="1:35" x14ac:dyDescent="0.25">
      <c r="A18">
        <v>2.1</v>
      </c>
      <c r="B18" s="6">
        <f t="shared" ref="B18:B23" si="0">B5</f>
        <v>2.5</v>
      </c>
      <c r="C18">
        <f t="shared" ref="C18:C23" si="1">((((A18-B18)/$B$34))*$B$35)</f>
        <v>-1.0403587443946186E-5</v>
      </c>
      <c r="D18">
        <f t="shared" ref="D18:D23" si="2">LN(B18)</f>
        <v>0.91629073187415511</v>
      </c>
      <c r="E18">
        <f t="shared" ref="E18:E23" si="3">(C18-$C$29)^2</f>
        <v>8.2847597534190846E-10</v>
      </c>
      <c r="F18" t="s">
        <v>17</v>
      </c>
      <c r="H18">
        <f>$H$39*LN($D$39*B18)</f>
        <v>-266277247.14739433</v>
      </c>
      <c r="J18">
        <f t="shared" ref="J18:J23" si="4">(C18-H18)^2</f>
        <v>7.0903572348388984E+16</v>
      </c>
      <c r="M18">
        <v>2.1</v>
      </c>
      <c r="N18" s="6">
        <f t="shared" ref="N18:N23" si="5">C5</f>
        <v>2.8</v>
      </c>
      <c r="O18">
        <f t="shared" ref="O18:O23" si="6">((((M18-N18)/$B$34))*$B$35)</f>
        <v>-1.8206278026905821E-5</v>
      </c>
      <c r="P18">
        <f t="shared" ref="P18:P23" si="7">LN(N18)</f>
        <v>1.0296194171811581</v>
      </c>
      <c r="Q18">
        <f t="shared" ref="Q18:Q23" si="8">(O18-$C$29)^2</f>
        <v>1.3385316772462295E-9</v>
      </c>
      <c r="R18" t="s">
        <v>17</v>
      </c>
      <c r="T18">
        <f>$T$39*LN($P$39*N18)</f>
        <v>2.0426608758444052E-5</v>
      </c>
      <c r="V18">
        <f t="shared" ref="V18:V23" si="9">(O18-T18)^2</f>
        <v>1.4924999413696605E-9</v>
      </c>
      <c r="Y18">
        <v>2.1</v>
      </c>
      <c r="Z18" s="6">
        <f t="shared" ref="Z18:Z23" si="10">D5</f>
        <v>2.2000000000000002</v>
      </c>
      <c r="AA18">
        <f t="shared" ref="AA18:AA23" si="11">((((Y18-Z18)/$B$34))*$B$35)</f>
        <v>-2.6008968609865494E-6</v>
      </c>
      <c r="AB18">
        <f t="shared" ref="AB18:AB23" si="12">LN(Z18)</f>
        <v>0.78845736036427028</v>
      </c>
      <c r="AC18">
        <f t="shared" ref="AC18:AC23" si="13">(AA18-$C$29)^2</f>
        <v>4.4018423410440139E-10</v>
      </c>
      <c r="AD18" t="s">
        <v>17</v>
      </c>
      <c r="AF18">
        <f>$AF$39*LN($AB$39*Z18)</f>
        <v>1.9459342712657401E-5</v>
      </c>
      <c r="AH18">
        <f t="shared" ref="AH18:AH23" si="14">(AA18-AF18)^2</f>
        <v>4.8665417004656669E-10</v>
      </c>
    </row>
    <row r="19" spans="1:35" x14ac:dyDescent="0.25">
      <c r="A19">
        <v>2.1</v>
      </c>
      <c r="B19" s="6">
        <f t="shared" si="0"/>
        <v>1.24</v>
      </c>
      <c r="C19">
        <f t="shared" si="1"/>
        <v>2.2367713004484306E-5</v>
      </c>
      <c r="D19">
        <f t="shared" si="2"/>
        <v>0.21511137961694549</v>
      </c>
      <c r="E19">
        <f t="shared" si="3"/>
        <v>1.5904477825369068E-11</v>
      </c>
      <c r="H19">
        <f t="shared" ref="H19:H23" si="15">$H$39*LN($D$39*B19)</f>
        <v>-228632967.31520739</v>
      </c>
      <c r="J19">
        <f t="shared" si="4"/>
        <v>5.2273033743366928E+16</v>
      </c>
      <c r="M19">
        <v>2.1</v>
      </c>
      <c r="N19" s="6">
        <f t="shared" si="5"/>
        <v>2.6</v>
      </c>
      <c r="O19">
        <f t="shared" si="6"/>
        <v>-1.3004484304932735E-5</v>
      </c>
      <c r="P19">
        <f t="shared" si="7"/>
        <v>0.95551144502743635</v>
      </c>
      <c r="Q19">
        <f t="shared" si="8"/>
        <v>9.8496521368036966E-10</v>
      </c>
      <c r="T19">
        <f t="shared" ref="T19:T23" si="16">$T$39*LN($P$39*N19)</f>
        <v>2.0129372426441689E-5</v>
      </c>
      <c r="V19">
        <f t="shared" si="9"/>
        <v>1.0978524618952462E-9</v>
      </c>
      <c r="Y19">
        <v>2.1</v>
      </c>
      <c r="Z19" s="6">
        <f t="shared" si="10"/>
        <v>2.2000000000000002</v>
      </c>
      <c r="AA19">
        <f t="shared" si="11"/>
        <v>-2.6008968609865494E-6</v>
      </c>
      <c r="AB19">
        <f t="shared" si="12"/>
        <v>0.78845736036427028</v>
      </c>
      <c r="AC19">
        <f t="shared" si="13"/>
        <v>4.4018423410440139E-10</v>
      </c>
      <c r="AF19">
        <f t="shared" ref="AF19:AF23" si="17">$AF$39*LN($AB$39*Z19)</f>
        <v>1.9459342712657401E-5</v>
      </c>
      <c r="AH19">
        <f t="shared" si="14"/>
        <v>4.8665417004656669E-10</v>
      </c>
    </row>
    <row r="20" spans="1:35" x14ac:dyDescent="0.25">
      <c r="A20">
        <v>2.1</v>
      </c>
      <c r="B20" s="6">
        <f t="shared" si="0"/>
        <v>1.07</v>
      </c>
      <c r="C20">
        <f t="shared" si="1"/>
        <v>2.6789237668161434E-5</v>
      </c>
      <c r="D20">
        <f t="shared" si="2"/>
        <v>6.7658648473814864E-2</v>
      </c>
      <c r="E20">
        <f t="shared" si="3"/>
        <v>7.0720809007040377E-11</v>
      </c>
      <c r="H20">
        <f t="shared" si="15"/>
        <v>-220716659.09063765</v>
      </c>
      <c r="J20">
        <f t="shared" si="4"/>
        <v>4.8715843600144592E+16</v>
      </c>
      <c r="M20">
        <v>2.1</v>
      </c>
      <c r="N20" s="6">
        <f t="shared" si="5"/>
        <v>2.38</v>
      </c>
      <c r="O20">
        <f t="shared" si="6"/>
        <v>-7.2825112107623262E-6</v>
      </c>
      <c r="P20">
        <f t="shared" si="7"/>
        <v>0.86710048768338333</v>
      </c>
      <c r="Q20">
        <f t="shared" si="8"/>
        <v>6.5854760356688772E-10</v>
      </c>
      <c r="T20">
        <f t="shared" si="16"/>
        <v>1.9774768894513252E-5</v>
      </c>
      <c r="V20">
        <f t="shared" si="9"/>
        <v>7.3209640669534161E-10</v>
      </c>
      <c r="Y20">
        <v>2.1</v>
      </c>
      <c r="Z20" s="6">
        <f t="shared" si="10"/>
        <v>2.29</v>
      </c>
      <c r="AA20">
        <f t="shared" si="11"/>
        <v>-4.9417040358744378E-6</v>
      </c>
      <c r="AB20">
        <f t="shared" si="12"/>
        <v>0.82855181756614826</v>
      </c>
      <c r="AC20">
        <f t="shared" si="13"/>
        <v>5.4388654060563803E-10</v>
      </c>
      <c r="AF20">
        <f t="shared" si="17"/>
        <v>1.9620155767528093E-5</v>
      </c>
      <c r="AH20">
        <f t="shared" si="14"/>
        <v>6.03284957002001E-10</v>
      </c>
    </row>
    <row r="21" spans="1:35" x14ac:dyDescent="0.25">
      <c r="A21">
        <v>2.1</v>
      </c>
      <c r="B21" s="6">
        <f t="shared" si="0"/>
        <v>1.1000000000000001</v>
      </c>
      <c r="C21">
        <f t="shared" si="1"/>
        <v>2.6008968609865471E-5</v>
      </c>
      <c r="D21">
        <f t="shared" si="2"/>
        <v>9.5310179804324935E-2</v>
      </c>
      <c r="E21">
        <f t="shared" si="3"/>
        <v>5.8206179716284492E-11</v>
      </c>
      <c r="H21">
        <f t="shared" si="15"/>
        <v>-222201189.3749983</v>
      </c>
      <c r="J21">
        <f t="shared" si="4"/>
        <v>4.9373368559675424E+16</v>
      </c>
      <c r="M21">
        <v>2.1</v>
      </c>
      <c r="N21" s="6">
        <f t="shared" si="5"/>
        <v>1.8</v>
      </c>
      <c r="O21">
        <f t="shared" si="6"/>
        <v>7.8026905829596415E-6</v>
      </c>
      <c r="P21">
        <f t="shared" si="7"/>
        <v>0.58778666490211906</v>
      </c>
      <c r="Q21">
        <f t="shared" si="8"/>
        <v>1.1187251793610254E-10</v>
      </c>
      <c r="T21">
        <f t="shared" si="16"/>
        <v>1.8654481646754684E-5</v>
      </c>
      <c r="V21">
        <f t="shared" si="9"/>
        <v>1.1776136929226193E-10</v>
      </c>
      <c r="Y21">
        <v>2.1</v>
      </c>
      <c r="Z21" s="6">
        <f t="shared" si="10"/>
        <v>2.2000000000000002</v>
      </c>
      <c r="AA21">
        <f t="shared" si="11"/>
        <v>-2.6008968609865494E-6</v>
      </c>
      <c r="AB21">
        <f t="shared" si="12"/>
        <v>0.78845736036427028</v>
      </c>
      <c r="AC21">
        <f t="shared" si="13"/>
        <v>4.4018423410440139E-10</v>
      </c>
      <c r="AF21">
        <f t="shared" si="17"/>
        <v>1.9459342712657401E-5</v>
      </c>
      <c r="AH21">
        <f t="shared" si="14"/>
        <v>4.8665417004656669E-10</v>
      </c>
    </row>
    <row r="22" spans="1:35" x14ac:dyDescent="0.25">
      <c r="A22">
        <v>2.1</v>
      </c>
      <c r="B22" s="6">
        <f t="shared" si="0"/>
        <v>1.1499999999999999</v>
      </c>
      <c r="C22">
        <f t="shared" si="1"/>
        <v>2.47085201793722E-5</v>
      </c>
      <c r="D22">
        <f t="shared" si="2"/>
        <v>0.13976194237515863</v>
      </c>
      <c r="E22">
        <f t="shared" si="3"/>
        <v>4.0054330024287236E-11</v>
      </c>
      <c r="H22">
        <f t="shared" si="15"/>
        <v>-224587675.20613921</v>
      </c>
      <c r="J22">
        <f t="shared" si="4"/>
        <v>5.0439623854509376E+16</v>
      </c>
      <c r="M22">
        <v>2.1</v>
      </c>
      <c r="N22" s="6">
        <f t="shared" si="5"/>
        <v>2</v>
      </c>
      <c r="O22">
        <f t="shared" si="6"/>
        <v>2.6008968609865494E-6</v>
      </c>
      <c r="P22">
        <f t="shared" si="7"/>
        <v>0.69314718055994529</v>
      </c>
      <c r="Q22">
        <f t="shared" si="8"/>
        <v>2.4896971809429324E-10</v>
      </c>
      <c r="T22">
        <f t="shared" si="16"/>
        <v>1.9077067399702417E-5</v>
      </c>
      <c r="V22">
        <f t="shared" si="9"/>
        <v>2.7146419562084877E-10</v>
      </c>
      <c r="Y22">
        <v>2.1</v>
      </c>
      <c r="Z22" s="6">
        <f t="shared" si="10"/>
        <v>2.4</v>
      </c>
      <c r="AA22">
        <f t="shared" si="11"/>
        <v>-7.8026905829596364E-6</v>
      </c>
      <c r="AB22">
        <f t="shared" si="12"/>
        <v>0.87546873735389985</v>
      </c>
      <c r="AC22">
        <f t="shared" si="13"/>
        <v>6.8551606596642662E-10</v>
      </c>
      <c r="AF22">
        <f t="shared" si="17"/>
        <v>1.9808332730697907E-5</v>
      </c>
      <c r="AH22">
        <f t="shared" si="14"/>
        <v>7.6236860842734037E-10</v>
      </c>
    </row>
    <row r="23" spans="1:35" x14ac:dyDescent="0.25">
      <c r="A23">
        <v>2.1</v>
      </c>
      <c r="B23" s="6">
        <f t="shared" si="0"/>
        <v>1.3</v>
      </c>
      <c r="C23">
        <f t="shared" si="1"/>
        <v>2.0807174887892375E-5</v>
      </c>
      <c r="D23">
        <f t="shared" si="2"/>
        <v>0.26236426446749106</v>
      </c>
      <c r="E23">
        <f t="shared" si="3"/>
        <v>5.8927743927643344E-12</v>
      </c>
      <c r="H23">
        <f t="shared" si="15"/>
        <v>-231169837.25364152</v>
      </c>
      <c r="J23">
        <f t="shared" si="4"/>
        <v>5.343949365588472E+16</v>
      </c>
      <c r="M23">
        <v>2.1</v>
      </c>
      <c r="N23" s="6">
        <f t="shared" si="5"/>
        <v>1.71</v>
      </c>
      <c r="O23">
        <f t="shared" si="6"/>
        <v>1.0143497757847536E-5</v>
      </c>
      <c r="P23">
        <f t="shared" si="7"/>
        <v>0.53649337051456847</v>
      </c>
      <c r="Q23">
        <f t="shared" si="8"/>
        <v>6.7834552161604742E-11</v>
      </c>
      <c r="T23">
        <f t="shared" si="16"/>
        <v>1.8448751679559688E-5</v>
      </c>
      <c r="V23">
        <f t="shared" si="9"/>
        <v>6.8977242704115086E-11</v>
      </c>
      <c r="Y23">
        <v>2.1</v>
      </c>
      <c r="Z23" s="6">
        <f t="shared" si="10"/>
        <v>2.56</v>
      </c>
      <c r="AA23">
        <f t="shared" si="11"/>
        <v>-1.1964125560538115E-5</v>
      </c>
      <c r="AB23">
        <f t="shared" si="12"/>
        <v>0.94000725849147115</v>
      </c>
      <c r="AC23">
        <f t="shared" si="13"/>
        <v>9.2074599886942765E-10</v>
      </c>
      <c r="AF23">
        <f t="shared" si="17"/>
        <v>2.0067187382070597E-5</v>
      </c>
      <c r="AH23">
        <f t="shared" si="14"/>
        <v>1.0260050088273321E-9</v>
      </c>
    </row>
    <row r="24" spans="1:35" x14ac:dyDescent="0.25">
      <c r="B24" s="7"/>
      <c r="N24" s="7"/>
      <c r="Z24" s="7"/>
    </row>
    <row r="25" spans="1:35" x14ac:dyDescent="0.25">
      <c r="B25" s="7"/>
      <c r="N25" s="7"/>
      <c r="Z25" s="7"/>
    </row>
    <row r="26" spans="1:35" x14ac:dyDescent="0.25">
      <c r="B26" s="7"/>
      <c r="N26" s="7"/>
      <c r="Z26" s="7"/>
    </row>
    <row r="27" spans="1:35" x14ac:dyDescent="0.25">
      <c r="B27" s="7"/>
      <c r="N27" s="7"/>
      <c r="Z27" s="7"/>
    </row>
    <row r="28" spans="1:35" x14ac:dyDescent="0.25">
      <c r="B28" s="3"/>
      <c r="N28" s="3"/>
      <c r="Z28" s="3"/>
    </row>
    <row r="29" spans="1:35" x14ac:dyDescent="0.25">
      <c r="B29" s="8" t="s">
        <v>38</v>
      </c>
      <c r="C29" s="1">
        <f>AVERAGE(C18:C27)</f>
        <v>1.8379671150971599E-5</v>
      </c>
      <c r="D29" s="8" t="s">
        <v>18</v>
      </c>
      <c r="E29">
        <f>SUM(E18:E27)</f>
        <v>1.0192545463076541E-9</v>
      </c>
      <c r="G29" s="8" t="s">
        <v>38</v>
      </c>
      <c r="H29" s="1">
        <f>AVERAGE(H18:H27)</f>
        <v>-232264262.56466976</v>
      </c>
      <c r="J29" s="8" t="s">
        <v>19</v>
      </c>
      <c r="K29" s="8" t="s">
        <v>20</v>
      </c>
      <c r="N29" s="8" t="s">
        <v>38</v>
      </c>
      <c r="O29" s="1">
        <f>AVERAGE(O18:O27)</f>
        <v>-2.9910313901345262E-6</v>
      </c>
      <c r="P29" s="8" t="s">
        <v>18</v>
      </c>
      <c r="Q29">
        <f>SUM(Q18:Q27)</f>
        <v>3.4107212826854872E-9</v>
      </c>
      <c r="S29" s="8" t="s">
        <v>38</v>
      </c>
      <c r="T29" s="1">
        <f>AVERAGE(T18:T27)</f>
        <v>1.9418508467569298E-5</v>
      </c>
      <c r="V29" s="8" t="s">
        <v>19</v>
      </c>
      <c r="W29" s="8" t="s">
        <v>20</v>
      </c>
      <c r="Z29" s="8" t="s">
        <v>38</v>
      </c>
      <c r="AA29" s="1">
        <f>AVERAGE(AA18:AA27)</f>
        <v>-5.4185351270553061E-6</v>
      </c>
      <c r="AB29" s="8" t="s">
        <v>18</v>
      </c>
      <c r="AC29">
        <f>SUM(AC18:AC27)</f>
        <v>3.4707013077546967E-9</v>
      </c>
      <c r="AE29" s="8" t="s">
        <v>38</v>
      </c>
      <c r="AF29" s="1">
        <f>AVERAGE(AF18:AF27)</f>
        <v>1.9645617336378132E-5</v>
      </c>
      <c r="AH29" s="8" t="s">
        <v>19</v>
      </c>
      <c r="AI29" s="8" t="s">
        <v>20</v>
      </c>
    </row>
    <row r="30" spans="1:35" x14ac:dyDescent="0.25">
      <c r="C30" t="s">
        <v>21</v>
      </c>
      <c r="E30" t="s">
        <v>22</v>
      </c>
      <c r="H30" t="s">
        <v>23</v>
      </c>
      <c r="J30">
        <f>SUM(J18:J27)</f>
        <v>3.2514493576196998E+17</v>
      </c>
      <c r="K30">
        <f>(H29-E29)^2</f>
        <v>5.3946687664709856E+16</v>
      </c>
      <c r="O30" t="s">
        <v>21</v>
      </c>
      <c r="Q30" t="s">
        <v>22</v>
      </c>
      <c r="T30" t="s">
        <v>23</v>
      </c>
      <c r="V30">
        <f>SUM(V18:V27)</f>
        <v>3.7806516175774746E-9</v>
      </c>
      <c r="W30">
        <f>(T29-Q29)^2</f>
        <v>3.769460204978635E-10</v>
      </c>
      <c r="AA30" t="s">
        <v>21</v>
      </c>
      <c r="AC30" t="s">
        <v>22</v>
      </c>
      <c r="AF30" t="s">
        <v>23</v>
      </c>
      <c r="AH30">
        <f>SUM(AH18:AH27)</f>
        <v>3.8516210843963738E-9</v>
      </c>
      <c r="AI30">
        <f>(AF29-AC29)^2</f>
        <v>3.8581392443360658E-10</v>
      </c>
    </row>
    <row r="34" spans="1:35" ht="18" x14ac:dyDescent="0.35">
      <c r="A34" t="s">
        <v>24</v>
      </c>
      <c r="B34">
        <v>6690</v>
      </c>
      <c r="E34" t="s">
        <v>25</v>
      </c>
      <c r="F34">
        <v>57.026124969071198</v>
      </c>
      <c r="M34" t="s">
        <v>24</v>
      </c>
      <c r="N34">
        <v>6690</v>
      </c>
      <c r="Q34" t="s">
        <v>25</v>
      </c>
      <c r="R34">
        <v>58.160828468689225</v>
      </c>
      <c r="Y34" t="s">
        <v>24</v>
      </c>
      <c r="Z34">
        <v>6690</v>
      </c>
      <c r="AC34" t="s">
        <v>25</v>
      </c>
      <c r="AD34">
        <v>58.160828468689225</v>
      </c>
    </row>
    <row r="35" spans="1:35" x14ac:dyDescent="0.25">
      <c r="A35" t="s">
        <v>26</v>
      </c>
      <c r="B35">
        <v>0.17399999999999999</v>
      </c>
      <c r="E35" t="s">
        <v>27</v>
      </c>
      <c r="F35">
        <v>-53687091.199995995</v>
      </c>
      <c r="M35" t="s">
        <v>26</v>
      </c>
      <c r="N35">
        <v>0.17399999999999999</v>
      </c>
      <c r="Q35" t="s">
        <v>27</v>
      </c>
      <c r="R35">
        <v>4.0108550182132703E-6</v>
      </c>
      <c r="Y35" t="s">
        <v>26</v>
      </c>
      <c r="Z35">
        <v>0.17399999999999999</v>
      </c>
      <c r="AC35" t="s">
        <v>27</v>
      </c>
      <c r="AD35">
        <v>4.0108550182132703E-6</v>
      </c>
    </row>
    <row r="36" spans="1:35" x14ac:dyDescent="0.25">
      <c r="E36" t="s">
        <v>28</v>
      </c>
      <c r="F36" s="9">
        <f>1-(K30/J30)</f>
        <v>0.83408418298662101</v>
      </c>
      <c r="Q36" t="s">
        <v>28</v>
      </c>
      <c r="R36" s="9">
        <f>1-(W30/V30)</f>
        <v>0.90029601808711512</v>
      </c>
      <c r="AC36" t="s">
        <v>28</v>
      </c>
      <c r="AD36" s="9">
        <f>1-(AI30/AH30)</f>
        <v>0.89983076840122989</v>
      </c>
    </row>
    <row r="38" spans="1:35" ht="18.75" x14ac:dyDescent="0.35">
      <c r="A38" s="10" t="s">
        <v>29</v>
      </c>
      <c r="B38" s="10" t="s">
        <v>30</v>
      </c>
      <c r="C38" s="10" t="s">
        <v>31</v>
      </c>
      <c r="D38" s="10" t="s">
        <v>32</v>
      </c>
      <c r="E38" s="10" t="s">
        <v>33</v>
      </c>
      <c r="F38" s="10" t="s">
        <v>34</v>
      </c>
      <c r="G38" s="11" t="s">
        <v>35</v>
      </c>
      <c r="H38" s="10" t="s">
        <v>36</v>
      </c>
      <c r="M38" s="10" t="s">
        <v>29</v>
      </c>
      <c r="N38" s="10" t="s">
        <v>30</v>
      </c>
      <c r="O38" s="10" t="s">
        <v>31</v>
      </c>
      <c r="P38" s="10" t="s">
        <v>32</v>
      </c>
      <c r="Q38" s="10" t="s">
        <v>33</v>
      </c>
      <c r="R38" s="10" t="s">
        <v>34</v>
      </c>
      <c r="S38" s="11" t="s">
        <v>35</v>
      </c>
      <c r="T38" s="10" t="s">
        <v>36</v>
      </c>
      <c r="Y38" s="10" t="s">
        <v>29</v>
      </c>
      <c r="Z38" s="10" t="s">
        <v>30</v>
      </c>
      <c r="AA38" s="10" t="s">
        <v>31</v>
      </c>
      <c r="AB38" s="10" t="s">
        <v>32</v>
      </c>
      <c r="AC38" s="10" t="s">
        <v>33</v>
      </c>
      <c r="AD38" s="10" t="s">
        <v>34</v>
      </c>
      <c r="AE38" s="11" t="s">
        <v>35</v>
      </c>
      <c r="AF38" s="10" t="s">
        <v>36</v>
      </c>
    </row>
    <row r="39" spans="1:35" x14ac:dyDescent="0.25">
      <c r="A39">
        <f>SLOPE(C18:C23,D18:D23)</f>
        <v>-4.4663619402019227E-5</v>
      </c>
      <c r="B39">
        <f>INTERCEPT(C18:C23,D18:D23)</f>
        <v>3.1008288296452444E-5</v>
      </c>
      <c r="C39">
        <f>A39</f>
        <v>-4.4663619402019227E-5</v>
      </c>
      <c r="D39">
        <f>F34</f>
        <v>57.026124969071198</v>
      </c>
      <c r="E39">
        <v>8.3140000000000001</v>
      </c>
      <c r="F39">
        <v>298</v>
      </c>
      <c r="G39" s="9">
        <f>F36</f>
        <v>0.83408418298662101</v>
      </c>
      <c r="H39">
        <f>F35</f>
        <v>-53687091.199995995</v>
      </c>
      <c r="M39">
        <f>SLOPE(O18:O23,P18:P23)</f>
        <v>-5.7163094565654394E-5</v>
      </c>
      <c r="N39">
        <f>INTERCEPT(O18:O23,P18:P23)</f>
        <v>4.1497657641543056E-5</v>
      </c>
      <c r="O39">
        <f>M39</f>
        <v>-5.7163094565654394E-5</v>
      </c>
      <c r="P39">
        <f>R34</f>
        <v>58.160828468689225</v>
      </c>
      <c r="Q39">
        <v>8.3140000000000001</v>
      </c>
      <c r="R39">
        <v>298</v>
      </c>
      <c r="S39" s="9">
        <f>R36</f>
        <v>0.90029601808711512</v>
      </c>
      <c r="T39">
        <f>R35</f>
        <v>4.0108550182132703E-6</v>
      </c>
      <c r="Y39">
        <f>SLOPE(AA18:AA23,AB18:AB23)</f>
        <v>-6.146055430564717E-5</v>
      </c>
      <c r="Z39">
        <f>INTERCEPT(AA18:AA23,AB18:AB23)</f>
        <v>4.5894880582092458E-5</v>
      </c>
      <c r="AA39">
        <f>Y39</f>
        <v>-6.146055430564717E-5</v>
      </c>
      <c r="AB39">
        <v>58.160828468689225</v>
      </c>
      <c r="AC39">
        <v>8.3140000000000001</v>
      </c>
      <c r="AD39">
        <v>298</v>
      </c>
      <c r="AE39" s="9">
        <f>AD36</f>
        <v>0.89983076840122989</v>
      </c>
      <c r="AF39">
        <v>4.0108550182132703E-6</v>
      </c>
    </row>
    <row r="44" spans="1:35" x14ac:dyDescent="0.25">
      <c r="A44" s="12" t="s">
        <v>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M44" s="12" t="s">
        <v>37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Y44" s="12" t="s">
        <v>1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5">
      <c r="A45" s="12" t="s">
        <v>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M45" s="12" t="s">
        <v>2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Y45" s="12" t="s">
        <v>2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5">
      <c r="A46" s="12" t="s">
        <v>3</v>
      </c>
      <c r="B46" s="12"/>
      <c r="C46" s="12"/>
      <c r="D46" s="4" t="s">
        <v>4</v>
      </c>
      <c r="H46" s="2" t="s">
        <v>5</v>
      </c>
      <c r="J46" s="2" t="s">
        <v>4</v>
      </c>
      <c r="M46" s="12" t="s">
        <v>3</v>
      </c>
      <c r="N46" s="12"/>
      <c r="O46" s="12"/>
      <c r="P46" s="4" t="s">
        <v>4</v>
      </c>
      <c r="T46" s="2" t="s">
        <v>5</v>
      </c>
      <c r="V46" s="2" t="s">
        <v>4</v>
      </c>
      <c r="Y46" s="12" t="s">
        <v>3</v>
      </c>
      <c r="Z46" s="12"/>
      <c r="AA46" s="12"/>
      <c r="AB46" s="4" t="s">
        <v>4</v>
      </c>
      <c r="AF46" s="2" t="s">
        <v>5</v>
      </c>
      <c r="AH46" s="2" t="s">
        <v>4</v>
      </c>
    </row>
    <row r="47" spans="1:35" x14ac:dyDescent="0.25">
      <c r="A47" s="5"/>
      <c r="B47" s="5" t="s">
        <v>6</v>
      </c>
      <c r="C47" s="5"/>
      <c r="D47" s="4"/>
      <c r="H47" s="2"/>
      <c r="J47" s="2"/>
      <c r="M47" s="5"/>
      <c r="N47" s="5" t="s">
        <v>7</v>
      </c>
      <c r="O47" s="5"/>
      <c r="P47" s="4"/>
      <c r="T47" s="2"/>
      <c r="V47" s="2"/>
      <c r="Y47" s="5"/>
      <c r="Z47" s="5" t="s">
        <v>8</v>
      </c>
      <c r="AA47" s="5"/>
      <c r="AB47" s="4"/>
      <c r="AF47" s="2"/>
      <c r="AH47" s="2"/>
    </row>
    <row r="48" spans="1:35" x14ac:dyDescent="0.25">
      <c r="A48" s="5"/>
      <c r="B48" s="5" t="s">
        <v>9</v>
      </c>
      <c r="C48" s="5"/>
      <c r="D48" s="4"/>
      <c r="H48" s="2"/>
      <c r="J48" s="2"/>
      <c r="M48" s="5"/>
      <c r="N48" s="5" t="s">
        <v>10</v>
      </c>
      <c r="O48" s="5"/>
      <c r="P48" s="4"/>
      <c r="T48" s="2"/>
      <c r="V48" s="2"/>
      <c r="Y48" s="5"/>
      <c r="Z48" s="5" t="s">
        <v>11</v>
      </c>
      <c r="AA48" s="5"/>
      <c r="AB48" s="4"/>
      <c r="AF48" s="2"/>
      <c r="AH48" s="2"/>
    </row>
    <row r="49" spans="1:35" ht="18" x14ac:dyDescent="0.35">
      <c r="A49" t="s">
        <v>12</v>
      </c>
      <c r="B49" t="s">
        <v>13</v>
      </c>
      <c r="C49" t="s">
        <v>14</v>
      </c>
      <c r="D49" t="s">
        <v>15</v>
      </c>
      <c r="H49" t="s">
        <v>14</v>
      </c>
      <c r="J49" t="s">
        <v>16</v>
      </c>
      <c r="M49" t="s">
        <v>12</v>
      </c>
      <c r="N49" t="s">
        <v>13</v>
      </c>
      <c r="O49" t="s">
        <v>14</v>
      </c>
      <c r="P49" t="s">
        <v>15</v>
      </c>
      <c r="T49" t="s">
        <v>14</v>
      </c>
      <c r="V49" t="s">
        <v>16</v>
      </c>
      <c r="Y49" t="s">
        <v>12</v>
      </c>
      <c r="Z49" t="s">
        <v>13</v>
      </c>
      <c r="AA49" t="s">
        <v>14</v>
      </c>
      <c r="AB49" t="s">
        <v>15</v>
      </c>
      <c r="AF49" t="s">
        <v>14</v>
      </c>
      <c r="AH49" t="s">
        <v>16</v>
      </c>
    </row>
    <row r="50" spans="1:35" x14ac:dyDescent="0.25">
      <c r="A50">
        <v>2.1</v>
      </c>
      <c r="B50" s="6">
        <f t="shared" ref="B50:B55" si="18">E5</f>
        <v>1.6</v>
      </c>
      <c r="C50">
        <f t="shared" ref="C50:C55" si="19">((((A50-B50)/$B$34))*$B$35)</f>
        <v>1.3004484304932735E-5</v>
      </c>
      <c r="D50">
        <f t="shared" ref="D50:D55" si="20">LN(B50)</f>
        <v>0.47000362924573563</v>
      </c>
      <c r="E50">
        <f t="shared" ref="E50:E55" si="21">(C50-$C$29)^2</f>
        <v>2.8892633629829223E-11</v>
      </c>
      <c r="F50" t="s">
        <v>17</v>
      </c>
      <c r="H50">
        <f>$H$71*LN($D$71*B50)</f>
        <v>6160.6921408167937</v>
      </c>
      <c r="J50">
        <f t="shared" ref="J50:J55" si="22">(C50-H50)^2</f>
        <v>37954127.493688554</v>
      </c>
      <c r="M50">
        <v>2.1</v>
      </c>
      <c r="N50" s="6">
        <f t="shared" ref="N50:N55" si="23">F5</f>
        <v>1.63</v>
      </c>
      <c r="O50">
        <f t="shared" ref="O50:O55" si="24">((((M50-N50)/$B$34))*$B$35)</f>
        <v>1.2224215246636775E-5</v>
      </c>
      <c r="P50">
        <f t="shared" ref="P50:P55" si="25">LN(N50)</f>
        <v>0.48858001481867092</v>
      </c>
      <c r="Q50">
        <f t="shared" ref="Q50:Q55" si="26">(O50-$C$29)^2</f>
        <v>3.7889637390210442E-11</v>
      </c>
      <c r="R50" t="s">
        <v>17</v>
      </c>
      <c r="T50">
        <f>$T$71*LN($P$71*N50)</f>
        <v>1.8256578156427358E-5</v>
      </c>
      <c r="V50">
        <f t="shared" ref="V50:V55" si="27">(O50-T50)^2</f>
        <v>3.6389402275417114E-11</v>
      </c>
      <c r="Y50">
        <v>2.1</v>
      </c>
      <c r="Z50" s="6">
        <f t="shared" ref="Z50:Z55" si="28">G5</f>
        <v>1.6</v>
      </c>
      <c r="AA50">
        <f t="shared" ref="AA50:AA55" si="29">((((Y50-Z50)/$B$34))*$B$35)</f>
        <v>1.3004484304932735E-5</v>
      </c>
      <c r="AB50">
        <f t="shared" ref="AB50:AB55" si="30">LN(Z50)</f>
        <v>0.47000362924573563</v>
      </c>
      <c r="AC50">
        <f t="shared" ref="AC50:AC55" si="31">(AA50-$C$29)^2</f>
        <v>2.8892633629829223E-11</v>
      </c>
      <c r="AD50" t="s">
        <v>17</v>
      </c>
      <c r="AF50">
        <f>$AF$71*LN($AB$71*Z50)</f>
        <v>1.818207096713189E-5</v>
      </c>
      <c r="AH50">
        <f t="shared" ref="AH50:AH55" si="32">(AA50-AF50)^2</f>
        <v>2.6807403644582582E-11</v>
      </c>
    </row>
    <row r="51" spans="1:35" x14ac:dyDescent="0.25">
      <c r="A51">
        <v>2.1</v>
      </c>
      <c r="B51" s="6">
        <f t="shared" si="18"/>
        <v>1.1100000000000001</v>
      </c>
      <c r="C51">
        <f t="shared" si="19"/>
        <v>2.5748878923766814E-5</v>
      </c>
      <c r="D51">
        <f t="shared" si="20"/>
        <v>0.10436001532424286</v>
      </c>
      <c r="E51">
        <f t="shared" si="21"/>
        <v>5.4305223198625413E-11</v>
      </c>
      <c r="H51">
        <f t="shared" ref="H51:H55" si="33">$H$71*LN($D$71*B51)</f>
        <v>5348.2320306832371</v>
      </c>
      <c r="J51">
        <f t="shared" si="22"/>
        <v>28603585.578604184</v>
      </c>
      <c r="M51">
        <v>2.1</v>
      </c>
      <c r="N51" s="6">
        <f t="shared" si="23"/>
        <v>1.2</v>
      </c>
      <c r="O51">
        <f t="shared" si="24"/>
        <v>2.3408071748878923E-5</v>
      </c>
      <c r="P51">
        <f t="shared" si="25"/>
        <v>0.18232155679395459</v>
      </c>
      <c r="Q51">
        <f t="shared" si="26"/>
        <v>2.5284812573034737E-11</v>
      </c>
      <c r="T51">
        <f t="shared" ref="T51:T55" si="34">$T$71*LN($P$71*N51)</f>
        <v>1.702821988318867E-5</v>
      </c>
      <c r="V51">
        <f t="shared" si="27"/>
        <v>4.0702509828151399E-11</v>
      </c>
      <c r="Y51">
        <v>2.1</v>
      </c>
      <c r="Z51" s="6">
        <f t="shared" si="28"/>
        <v>1.5</v>
      </c>
      <c r="AA51">
        <f t="shared" si="29"/>
        <v>1.5605381165919283E-5</v>
      </c>
      <c r="AB51">
        <f t="shared" si="30"/>
        <v>0.40546510810816438</v>
      </c>
      <c r="AC51">
        <f t="shared" si="31"/>
        <v>7.6966849211615765E-12</v>
      </c>
      <c r="AF51">
        <f t="shared" ref="AF51:AF55" si="35">$AF$71*LN($AB$71*Z51)</f>
        <v>1.7923216315759197E-5</v>
      </c>
      <c r="AH51">
        <f t="shared" si="32"/>
        <v>5.3723597818334168E-12</v>
      </c>
    </row>
    <row r="52" spans="1:35" x14ac:dyDescent="0.25">
      <c r="A52">
        <v>2.1</v>
      </c>
      <c r="B52" s="6">
        <f t="shared" si="18"/>
        <v>0.54</v>
      </c>
      <c r="C52">
        <f t="shared" si="19"/>
        <v>4.057399103139013E-5</v>
      </c>
      <c r="D52">
        <f t="shared" si="20"/>
        <v>-0.61618613942381695</v>
      </c>
      <c r="E52">
        <f t="shared" si="21"/>
        <v>4.9258783495434121E-10</v>
      </c>
      <c r="H52">
        <f t="shared" si="33"/>
        <v>3747.1784748330483</v>
      </c>
      <c r="J52">
        <f t="shared" si="22"/>
        <v>14041346.21817616</v>
      </c>
      <c r="M52">
        <v>2.1</v>
      </c>
      <c r="N52" s="6">
        <f t="shared" si="23"/>
        <v>0.89</v>
      </c>
      <c r="O52">
        <f t="shared" si="24"/>
        <v>3.1470852017937216E-5</v>
      </c>
      <c r="P52">
        <f t="shared" si="25"/>
        <v>-0.11653381625595151</v>
      </c>
      <c r="Q52">
        <f t="shared" si="26"/>
        <v>1.7137901649160665E-10</v>
      </c>
      <c r="T52">
        <f t="shared" si="34"/>
        <v>1.5829554310471452E-5</v>
      </c>
      <c r="V52">
        <f t="shared" si="27"/>
        <v>2.4465019397357378E-10</v>
      </c>
      <c r="Y52">
        <v>2.1</v>
      </c>
      <c r="Z52" s="6">
        <f t="shared" si="28"/>
        <v>1.24</v>
      </c>
      <c r="AA52">
        <f t="shared" si="29"/>
        <v>2.2367713004484306E-5</v>
      </c>
      <c r="AB52">
        <f t="shared" si="30"/>
        <v>0.21511137961694549</v>
      </c>
      <c r="AC52">
        <f t="shared" si="31"/>
        <v>1.5904477825369068E-11</v>
      </c>
      <c r="AF52">
        <f t="shared" si="35"/>
        <v>1.7159735108604586E-5</v>
      </c>
      <c r="AH52">
        <f t="shared" si="32"/>
        <v>2.7123033763971753E-11</v>
      </c>
    </row>
    <row r="53" spans="1:35" x14ac:dyDescent="0.25">
      <c r="A53">
        <v>2.1</v>
      </c>
      <c r="B53" s="6">
        <f t="shared" si="18"/>
        <v>0.44</v>
      </c>
      <c r="C53">
        <f t="shared" si="19"/>
        <v>4.3174887892376684E-5</v>
      </c>
      <c r="D53">
        <f t="shared" si="20"/>
        <v>-0.82098055206983023</v>
      </c>
      <c r="E53">
        <f t="shared" si="21"/>
        <v>6.1480277325325505E-10</v>
      </c>
      <c r="H53">
        <f t="shared" si="33"/>
        <v>3292.1252899336068</v>
      </c>
      <c r="J53">
        <f t="shared" si="22"/>
        <v>10838088.640346155</v>
      </c>
      <c r="M53">
        <v>2.1</v>
      </c>
      <c r="N53" s="6">
        <f t="shared" si="23"/>
        <v>0.9</v>
      </c>
      <c r="O53">
        <f t="shared" si="24"/>
        <v>3.1210762331838566E-5</v>
      </c>
      <c r="P53">
        <f t="shared" si="25"/>
        <v>-0.10536051565782628</v>
      </c>
      <c r="Q53">
        <f t="shared" si="26"/>
        <v>1.6463690089172206E-10</v>
      </c>
      <c r="T53">
        <f t="shared" si="34"/>
        <v>1.587436879924545E-5</v>
      </c>
      <c r="V53">
        <f t="shared" si="27"/>
        <v>2.3520496658656397E-10</v>
      </c>
      <c r="Y53">
        <v>2.1</v>
      </c>
      <c r="Z53" s="6">
        <f t="shared" si="28"/>
        <v>1.2</v>
      </c>
      <c r="AA53">
        <f t="shared" si="29"/>
        <v>2.3408071748878923E-5</v>
      </c>
      <c r="AB53">
        <f t="shared" si="30"/>
        <v>0.18232155679395459</v>
      </c>
      <c r="AC53">
        <f t="shared" si="31"/>
        <v>2.5284812573034737E-11</v>
      </c>
      <c r="AF53">
        <f t="shared" si="35"/>
        <v>1.702821988318867E-5</v>
      </c>
      <c r="AH53">
        <f t="shared" si="32"/>
        <v>4.0702509828151399E-11</v>
      </c>
    </row>
    <row r="54" spans="1:35" x14ac:dyDescent="0.25">
      <c r="A54">
        <v>2.1</v>
      </c>
      <c r="B54" s="6">
        <f t="shared" si="18"/>
        <v>0.45</v>
      </c>
      <c r="C54">
        <f t="shared" si="19"/>
        <v>4.2914798206278021E-5</v>
      </c>
      <c r="D54">
        <f t="shared" si="20"/>
        <v>-0.79850769621777162</v>
      </c>
      <c r="E54">
        <f t="shared" si="21"/>
        <v>6.0197245962002915E-10</v>
      </c>
      <c r="H54">
        <f t="shared" si="33"/>
        <v>3342.0599756368811</v>
      </c>
      <c r="J54">
        <f t="shared" si="22"/>
        <v>11169364.593906334</v>
      </c>
      <c r="M54">
        <v>2.1</v>
      </c>
      <c r="N54" s="6">
        <f t="shared" si="23"/>
        <v>0.9</v>
      </c>
      <c r="O54">
        <f t="shared" si="24"/>
        <v>3.1210762331838566E-5</v>
      </c>
      <c r="P54">
        <f t="shared" si="25"/>
        <v>-0.10536051565782628</v>
      </c>
      <c r="Q54">
        <f t="shared" si="26"/>
        <v>1.6463690089172206E-10</v>
      </c>
      <c r="T54">
        <f t="shared" si="34"/>
        <v>1.587436879924545E-5</v>
      </c>
      <c r="V54">
        <f t="shared" si="27"/>
        <v>2.3520496658656397E-10</v>
      </c>
      <c r="Y54">
        <v>2.1</v>
      </c>
      <c r="Z54" s="6">
        <f t="shared" si="28"/>
        <v>1.1000000000000001</v>
      </c>
      <c r="AA54">
        <f t="shared" si="29"/>
        <v>2.6008968609865471E-5</v>
      </c>
      <c r="AB54">
        <f t="shared" si="30"/>
        <v>9.5310179804324935E-2</v>
      </c>
      <c r="AC54">
        <f t="shared" si="31"/>
        <v>5.8206179716284492E-11</v>
      </c>
      <c r="AF54">
        <f t="shared" si="35"/>
        <v>1.6679229865148167E-5</v>
      </c>
      <c r="AH54">
        <f t="shared" si="32"/>
        <v>8.7044025044679212E-11</v>
      </c>
    </row>
    <row r="55" spans="1:35" x14ac:dyDescent="0.25">
      <c r="A55">
        <v>2.1</v>
      </c>
      <c r="B55" s="6">
        <f t="shared" si="18"/>
        <v>0.42</v>
      </c>
      <c r="C55">
        <f t="shared" si="19"/>
        <v>4.3695067264573991E-5</v>
      </c>
      <c r="D55">
        <f t="shared" si="20"/>
        <v>-0.86750056770472306</v>
      </c>
      <c r="E55">
        <f t="shared" si="21"/>
        <v>6.4086928038859516E-10</v>
      </c>
      <c r="H55">
        <f t="shared" si="33"/>
        <v>3188.7578151928751</v>
      </c>
      <c r="J55">
        <f t="shared" si="22"/>
        <v>10168176.125287665</v>
      </c>
      <c r="M55">
        <v>2.1</v>
      </c>
      <c r="N55" s="6">
        <f t="shared" si="23"/>
        <v>0.89</v>
      </c>
      <c r="O55">
        <f t="shared" si="24"/>
        <v>3.1470852017937216E-5</v>
      </c>
      <c r="P55">
        <f t="shared" si="25"/>
        <v>-0.11653381625595151</v>
      </c>
      <c r="Q55">
        <f t="shared" si="26"/>
        <v>1.7137901649160665E-10</v>
      </c>
      <c r="T55">
        <f t="shared" si="34"/>
        <v>1.5829554310471452E-5</v>
      </c>
      <c r="V55">
        <f t="shared" si="27"/>
        <v>2.4465019397357378E-10</v>
      </c>
      <c r="Y55">
        <v>2.1</v>
      </c>
      <c r="Z55" s="6">
        <f t="shared" si="28"/>
        <v>1.1100000000000001</v>
      </c>
      <c r="AA55">
        <f t="shared" si="29"/>
        <v>2.5748878923766814E-5</v>
      </c>
      <c r="AB55">
        <f t="shared" si="30"/>
        <v>0.10436001532424286</v>
      </c>
      <c r="AC55">
        <f t="shared" si="31"/>
        <v>5.4305223198625413E-11</v>
      </c>
      <c r="AF55">
        <f t="shared" si="35"/>
        <v>1.6715527443357234E-5</v>
      </c>
      <c r="AH55">
        <f t="shared" si="32"/>
        <v>8.1601438968617936E-11</v>
      </c>
    </row>
    <row r="56" spans="1:35" x14ac:dyDescent="0.25">
      <c r="B56" s="7"/>
      <c r="N56" s="7"/>
      <c r="Z56" s="7"/>
    </row>
    <row r="57" spans="1:35" x14ac:dyDescent="0.25">
      <c r="B57" s="7"/>
      <c r="N57" s="7"/>
      <c r="Z57" s="7"/>
    </row>
    <row r="58" spans="1:35" x14ac:dyDescent="0.25">
      <c r="B58" s="7"/>
      <c r="N58" s="7"/>
      <c r="Z58" s="7"/>
    </row>
    <row r="59" spans="1:35" x14ac:dyDescent="0.25">
      <c r="B59" s="7"/>
      <c r="N59" s="7"/>
      <c r="Z59" s="7"/>
    </row>
    <row r="60" spans="1:35" x14ac:dyDescent="0.25">
      <c r="B60" s="3"/>
      <c r="N60" s="3"/>
      <c r="Z60" s="3"/>
    </row>
    <row r="61" spans="1:35" x14ac:dyDescent="0.25">
      <c r="B61" s="8" t="s">
        <v>38</v>
      </c>
      <c r="C61" s="1">
        <f>AVERAGE(C50:C59)</f>
        <v>3.4852017937219734E-5</v>
      </c>
      <c r="D61" s="8" t="s">
        <v>18</v>
      </c>
      <c r="E61">
        <f>SUM(E50:E59)</f>
        <v>2.4334302050446751E-9</v>
      </c>
      <c r="G61" s="8" t="s">
        <v>38</v>
      </c>
      <c r="H61" s="1">
        <f>AVERAGE(H50:H59)</f>
        <v>4179.8409545160748</v>
      </c>
      <c r="J61" s="8" t="s">
        <v>19</v>
      </c>
      <c r="K61" s="8" t="s">
        <v>20</v>
      </c>
      <c r="N61" s="8" t="s">
        <v>38</v>
      </c>
      <c r="O61" s="1">
        <f>AVERAGE(O50:O59)</f>
        <v>2.6832585949177877E-5</v>
      </c>
      <c r="P61" s="8" t="s">
        <v>18</v>
      </c>
      <c r="Q61">
        <f>SUM(Q50:Q59)</f>
        <v>7.3520628472990256E-10</v>
      </c>
      <c r="S61" s="8" t="s">
        <v>38</v>
      </c>
      <c r="T61" s="1">
        <f>AVERAGE(T50:T59)</f>
        <v>1.6448774043174973E-5</v>
      </c>
      <c r="V61" s="8" t="s">
        <v>19</v>
      </c>
      <c r="W61" s="8" t="s">
        <v>20</v>
      </c>
      <c r="Z61" s="8" t="s">
        <v>38</v>
      </c>
      <c r="AA61" s="1">
        <f>AVERAGE(AA50:AA59)</f>
        <v>2.1023916292974589E-5</v>
      </c>
      <c r="AB61" s="8" t="s">
        <v>18</v>
      </c>
      <c r="AC61">
        <f>SUM(AC50:AC59)</f>
        <v>1.9029001186430451E-10</v>
      </c>
      <c r="AE61" s="8" t="s">
        <v>38</v>
      </c>
      <c r="AF61" s="1">
        <f>AVERAGE(AF50:AF59)</f>
        <v>1.7281333263864956E-5</v>
      </c>
      <c r="AH61" s="8" t="s">
        <v>19</v>
      </c>
      <c r="AI61" s="8" t="s">
        <v>20</v>
      </c>
    </row>
    <row r="62" spans="1:35" x14ac:dyDescent="0.25">
      <c r="C62" t="s">
        <v>21</v>
      </c>
      <c r="E62" t="s">
        <v>22</v>
      </c>
      <c r="H62" t="s">
        <v>23</v>
      </c>
      <c r="J62">
        <f>SUM(J50:J59)</f>
        <v>112774688.65000905</v>
      </c>
      <c r="K62">
        <f>(H61-E61)^2</f>
        <v>17471070.405029505</v>
      </c>
      <c r="O62" t="s">
        <v>21</v>
      </c>
      <c r="Q62" t="s">
        <v>22</v>
      </c>
      <c r="T62" t="s">
        <v>23</v>
      </c>
      <c r="V62">
        <f>SUM(V50:V59)</f>
        <v>1.036802233223844E-9</v>
      </c>
      <c r="W62">
        <f>(T61-Q61)^2</f>
        <v>2.705379815798497E-10</v>
      </c>
      <c r="AA62" t="s">
        <v>21</v>
      </c>
      <c r="AC62" t="s">
        <v>22</v>
      </c>
      <c r="AF62" t="s">
        <v>23</v>
      </c>
      <c r="AH62">
        <f>SUM(AH50:AH59)</f>
        <v>2.6865077103183628E-10</v>
      </c>
      <c r="AI62">
        <f>(AF61-AC61)^2</f>
        <v>2.9863790248275212E-10</v>
      </c>
    </row>
    <row r="66" spans="1:35" ht="18" x14ac:dyDescent="0.35">
      <c r="A66" t="s">
        <v>24</v>
      </c>
      <c r="B66">
        <v>6690</v>
      </c>
      <c r="E66" t="s">
        <v>25</v>
      </c>
      <c r="F66">
        <v>10</v>
      </c>
      <c r="M66" t="s">
        <v>24</v>
      </c>
      <c r="N66">
        <v>6690</v>
      </c>
      <c r="Q66" t="s">
        <v>25</v>
      </c>
      <c r="R66">
        <v>58.160828468689225</v>
      </c>
      <c r="Y66" t="s">
        <v>24</v>
      </c>
      <c r="Z66">
        <v>6690</v>
      </c>
      <c r="AC66" t="s">
        <v>25</v>
      </c>
      <c r="AD66">
        <v>58.160828468689225</v>
      </c>
    </row>
    <row r="67" spans="1:35" x14ac:dyDescent="0.25">
      <c r="A67" t="s">
        <v>26</v>
      </c>
      <c r="B67">
        <v>0.17399999999999999</v>
      </c>
      <c r="E67" t="s">
        <v>27</v>
      </c>
      <c r="F67">
        <v>2222</v>
      </c>
      <c r="M67" t="s">
        <v>26</v>
      </c>
      <c r="N67">
        <v>0.17399999999999999</v>
      </c>
      <c r="Q67" t="s">
        <v>27</v>
      </c>
      <c r="R67">
        <v>4.0108550182132703E-6</v>
      </c>
      <c r="Y67" t="s">
        <v>26</v>
      </c>
      <c r="Z67">
        <v>0.17399999999999999</v>
      </c>
      <c r="AC67" t="s">
        <v>27</v>
      </c>
      <c r="AD67">
        <v>4.0108550182132703E-6</v>
      </c>
    </row>
    <row r="68" spans="1:35" x14ac:dyDescent="0.25">
      <c r="E68" t="s">
        <v>28</v>
      </c>
      <c r="F68" s="9">
        <f>1-(K62/J62)</f>
        <v>0.84507986132198376</v>
      </c>
      <c r="Q68" t="s">
        <v>28</v>
      </c>
      <c r="R68" s="9">
        <f>1-(W62/V62)</f>
        <v>0.73906500882175385</v>
      </c>
      <c r="AC68" t="s">
        <v>28</v>
      </c>
      <c r="AD68" s="9">
        <f>1-(AI62/AH62)</f>
        <v>-0.11162123725065443</v>
      </c>
    </row>
    <row r="70" spans="1:35" ht="18.75" x14ac:dyDescent="0.35">
      <c r="A70" s="10" t="s">
        <v>29</v>
      </c>
      <c r="B70" s="10" t="s">
        <v>30</v>
      </c>
      <c r="C70" s="10" t="s">
        <v>31</v>
      </c>
      <c r="D70" s="10" t="s">
        <v>32</v>
      </c>
      <c r="E70" s="10" t="s">
        <v>33</v>
      </c>
      <c r="F70" s="10" t="s">
        <v>34</v>
      </c>
      <c r="G70" s="11" t="s">
        <v>35</v>
      </c>
      <c r="H70" s="10" t="s">
        <v>36</v>
      </c>
      <c r="M70" s="10" t="s">
        <v>29</v>
      </c>
      <c r="N70" s="10" t="s">
        <v>30</v>
      </c>
      <c r="O70" s="10" t="s">
        <v>31</v>
      </c>
      <c r="P70" s="10" t="s">
        <v>32</v>
      </c>
      <c r="Q70" s="10" t="s">
        <v>33</v>
      </c>
      <c r="R70" s="10" t="s">
        <v>34</v>
      </c>
      <c r="S70" s="11" t="s">
        <v>35</v>
      </c>
      <c r="T70" s="10" t="s">
        <v>36</v>
      </c>
      <c r="Y70" s="10" t="s">
        <v>29</v>
      </c>
      <c r="Z70" s="10" t="s">
        <v>30</v>
      </c>
      <c r="AA70" s="10" t="s">
        <v>31</v>
      </c>
      <c r="AB70" s="10" t="s">
        <v>32</v>
      </c>
      <c r="AC70" s="10" t="s">
        <v>33</v>
      </c>
      <c r="AD70" s="10" t="s">
        <v>34</v>
      </c>
      <c r="AE70" s="11" t="s">
        <v>35</v>
      </c>
      <c r="AF70" s="10" t="s">
        <v>36</v>
      </c>
    </row>
    <row r="71" spans="1:35" x14ac:dyDescent="0.25">
      <c r="A71">
        <f>SLOPE(C50:C55,D50:D55)</f>
        <v>-2.2167758297950487E-5</v>
      </c>
      <c r="B71">
        <f>INTERCEPT(C50:C55,D50:D55)</f>
        <v>2.5509004950559554E-5</v>
      </c>
      <c r="C71">
        <f>A71</f>
        <v>-2.2167758297950487E-5</v>
      </c>
      <c r="D71">
        <f>F66</f>
        <v>10</v>
      </c>
      <c r="E71">
        <v>8.3140000000000001</v>
      </c>
      <c r="F71">
        <v>298</v>
      </c>
      <c r="G71" s="9">
        <f>F68</f>
        <v>0.84507986132198376</v>
      </c>
      <c r="H71">
        <f>F67</f>
        <v>2222</v>
      </c>
      <c r="M71">
        <f>SLOPE(O50:O55,P50:P55)</f>
        <v>-3.1227372759896197E-5</v>
      </c>
      <c r="N71">
        <f>INTERCEPT(O50:O55,P50:P55)</f>
        <v>2.8014609187509261E-5</v>
      </c>
      <c r="O71">
        <f>M71</f>
        <v>-3.1227372759896197E-5</v>
      </c>
      <c r="P71">
        <f>R66</f>
        <v>58.160828468689225</v>
      </c>
      <c r="Q71">
        <v>8.3140000000000001</v>
      </c>
      <c r="R71">
        <v>298</v>
      </c>
      <c r="S71" s="9">
        <f>R68</f>
        <v>0.73906500882175385</v>
      </c>
      <c r="T71">
        <f>R67</f>
        <v>4.0108550182132703E-6</v>
      </c>
      <c r="Y71">
        <f>SLOPE(AA50:AA55,AB50:AB55)</f>
        <v>-3.4641820221913056E-5</v>
      </c>
      <c r="Z71">
        <f>INTERCEPT(AA50:AA55,AB50:AB55)</f>
        <v>2.952601128398302E-5</v>
      </c>
      <c r="AA71">
        <f>Y71</f>
        <v>-3.4641820221913056E-5</v>
      </c>
      <c r="AB71">
        <f>AD66</f>
        <v>58.160828468689225</v>
      </c>
      <c r="AC71">
        <v>8.3140000000000001</v>
      </c>
      <c r="AD71">
        <v>298</v>
      </c>
      <c r="AE71" s="9">
        <f>AD68</f>
        <v>-0.11162123725065443</v>
      </c>
      <c r="AF71">
        <f>AD67</f>
        <v>4.0108550182132703E-6</v>
      </c>
    </row>
    <row r="77" spans="1:35" x14ac:dyDescent="0.25">
      <c r="A77" s="12" t="s">
        <v>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M77" s="12" t="s">
        <v>37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Y77" s="12" t="s">
        <v>1</v>
      </c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x14ac:dyDescent="0.25">
      <c r="A78" s="12" t="s">
        <v>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M78" s="12" t="s">
        <v>2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Y78" s="12" t="s">
        <v>2</v>
      </c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5">
      <c r="A79" s="12" t="s">
        <v>3</v>
      </c>
      <c r="B79" s="12"/>
      <c r="C79" s="12"/>
      <c r="D79" s="4" t="s">
        <v>4</v>
      </c>
      <c r="H79" s="2" t="s">
        <v>5</v>
      </c>
      <c r="J79" s="2" t="s">
        <v>4</v>
      </c>
      <c r="M79" s="12" t="s">
        <v>3</v>
      </c>
      <c r="N79" s="12"/>
      <c r="O79" s="12"/>
      <c r="P79" s="4" t="s">
        <v>4</v>
      </c>
      <c r="T79" s="2" t="s">
        <v>5</v>
      </c>
      <c r="V79" s="2" t="s">
        <v>4</v>
      </c>
      <c r="Y79" s="12" t="s">
        <v>3</v>
      </c>
      <c r="Z79" s="12"/>
      <c r="AA79" s="12"/>
      <c r="AB79" s="4" t="s">
        <v>4</v>
      </c>
      <c r="AF79" s="2" t="s">
        <v>5</v>
      </c>
      <c r="AH79" s="2" t="s">
        <v>4</v>
      </c>
    </row>
    <row r="80" spans="1:35" x14ac:dyDescent="0.25">
      <c r="A80" s="5"/>
      <c r="B80" s="5" t="s">
        <v>6</v>
      </c>
      <c r="C80" s="5"/>
      <c r="D80" s="4"/>
      <c r="H80" s="2"/>
      <c r="J80" s="2"/>
      <c r="M80" s="5"/>
      <c r="N80" s="5" t="s">
        <v>7</v>
      </c>
      <c r="O80" s="5"/>
      <c r="P80" s="4"/>
      <c r="T80" s="2"/>
      <c r="V80" s="2"/>
      <c r="Y80" s="5"/>
      <c r="Z80" s="5" t="s">
        <v>8</v>
      </c>
      <c r="AA80" s="5"/>
      <c r="AB80" s="4"/>
      <c r="AF80" s="2"/>
      <c r="AH80" s="2"/>
    </row>
    <row r="81" spans="1:35" x14ac:dyDescent="0.25">
      <c r="A81" s="5"/>
      <c r="B81" s="5" t="s">
        <v>9</v>
      </c>
      <c r="C81" s="5"/>
      <c r="D81" s="4"/>
      <c r="H81" s="2"/>
      <c r="J81" s="2"/>
      <c r="M81" s="5"/>
      <c r="N81" s="5" t="s">
        <v>10</v>
      </c>
      <c r="O81" s="5"/>
      <c r="P81" s="4"/>
      <c r="T81" s="2"/>
      <c r="V81" s="2"/>
      <c r="Y81" s="5"/>
      <c r="Z81" s="5" t="s">
        <v>11</v>
      </c>
      <c r="AA81" s="5"/>
      <c r="AB81" s="4"/>
      <c r="AF81" s="2"/>
      <c r="AH81" s="2"/>
    </row>
    <row r="82" spans="1:35" ht="18" x14ac:dyDescent="0.35">
      <c r="A82" t="s">
        <v>12</v>
      </c>
      <c r="B82" t="s">
        <v>13</v>
      </c>
      <c r="C82" t="s">
        <v>14</v>
      </c>
      <c r="D82" t="s">
        <v>15</v>
      </c>
      <c r="H82" t="s">
        <v>14</v>
      </c>
      <c r="J82" t="s">
        <v>16</v>
      </c>
      <c r="M82" t="s">
        <v>12</v>
      </c>
      <c r="N82" t="s">
        <v>13</v>
      </c>
      <c r="O82" t="s">
        <v>14</v>
      </c>
      <c r="P82" t="s">
        <v>15</v>
      </c>
      <c r="T82" t="s">
        <v>14</v>
      </c>
      <c r="V82" t="s">
        <v>16</v>
      </c>
      <c r="Y82" t="s">
        <v>12</v>
      </c>
      <c r="Z82" t="s">
        <v>13</v>
      </c>
      <c r="AA82" t="s">
        <v>14</v>
      </c>
      <c r="AB82" t="s">
        <v>15</v>
      </c>
      <c r="AF82" t="s">
        <v>14</v>
      </c>
      <c r="AH82" t="s">
        <v>16</v>
      </c>
    </row>
    <row r="83" spans="1:35" x14ac:dyDescent="0.25">
      <c r="A83">
        <v>2.1</v>
      </c>
      <c r="B83" s="6">
        <f t="shared" ref="B83:B88" si="36">H5</f>
        <v>1.8966666666666665</v>
      </c>
      <c r="C83">
        <f t="shared" ref="C83:C88" si="37">((((A83-B83)/$B$34))*$B$35)</f>
        <v>5.2884902840059853E-6</v>
      </c>
      <c r="D83">
        <f t="shared" ref="D83:D88" si="38">LN(B83)</f>
        <v>0.64009795947012982</v>
      </c>
      <c r="E83">
        <f t="shared" ref="E83:E88" si="39">(C83-$C$29)^2</f>
        <v>1.7137901649160658E-10</v>
      </c>
      <c r="F83" t="s">
        <v>17</v>
      </c>
      <c r="H83">
        <f>$H$104*LN($D$104*B83)</f>
        <v>1.8864294665082025E-5</v>
      </c>
      <c r="J83">
        <f t="shared" ref="J83:J88" si="40">(C83-H83)^2</f>
        <v>1.8430246459324341E-10</v>
      </c>
      <c r="M83">
        <v>2.1</v>
      </c>
      <c r="N83" s="6">
        <f t="shared" ref="N83:N88" si="41">I5</f>
        <v>1.8</v>
      </c>
      <c r="O83">
        <f t="shared" ref="O83:O88" si="42">((((M83-N83)/$B$34))*$B$35)</f>
        <v>7.8026905829596415E-6</v>
      </c>
      <c r="P83">
        <f t="shared" ref="P83:P88" si="43">LN(N83)</f>
        <v>0.58778666490211906</v>
      </c>
      <c r="Q83">
        <f t="shared" ref="Q83:Q88" si="44">(O83-$C$29)^2</f>
        <v>1.1187251793610254E-10</v>
      </c>
      <c r="R83" t="s">
        <v>17</v>
      </c>
      <c r="T83">
        <f>$T$104*LN($P$104*N83)</f>
        <v>1.8654481646754684E-5</v>
      </c>
      <c r="V83">
        <f t="shared" ref="V83:V88" si="45">(O83-T83)^2</f>
        <v>1.1776136929226193E-10</v>
      </c>
      <c r="Y83">
        <v>2.1</v>
      </c>
      <c r="Z83" s="6">
        <f t="shared" ref="Z83:Z88" si="46">J5</f>
        <v>1.8466666666666667</v>
      </c>
      <c r="AA83">
        <f t="shared" ref="AA83:AA88" si="47">((((Y83-Z83)/$B$34))*$B$35)</f>
        <v>6.5889387144992549E-6</v>
      </c>
      <c r="AB83">
        <f t="shared" ref="AB83:AB88" si="48">LN(Z83)</f>
        <v>0.61338221209108279</v>
      </c>
      <c r="AC83">
        <f t="shared" ref="AC83:AC88" si="49">(AA83-$C$29)^2</f>
        <v>1.3902137138848106E-10</v>
      </c>
      <c r="AD83" t="s">
        <v>17</v>
      </c>
      <c r="AF83">
        <f>$AF$104*LN($AB$104*Z83)</f>
        <v>1.8757141675641457E-5</v>
      </c>
      <c r="AH83">
        <f t="shared" ref="AH83:AH88" si="50">(AA83-AF83)^2</f>
        <v>1.4806516330354987E-10</v>
      </c>
    </row>
    <row r="84" spans="1:35" x14ac:dyDescent="0.25">
      <c r="A84">
        <v>2.1</v>
      </c>
      <c r="B84" s="6">
        <f t="shared" si="36"/>
        <v>0.90666666666666673</v>
      </c>
      <c r="C84">
        <f t="shared" si="37"/>
        <v>3.1037369207772795E-5</v>
      </c>
      <c r="D84">
        <f t="shared" si="38"/>
        <v>-9.7980408360203664E-2</v>
      </c>
      <c r="E84">
        <f t="shared" si="39"/>
        <v>1.6021732009714879E-10</v>
      </c>
      <c r="H84">
        <f t="shared" ref="H84:H88" si="51">$H$104*LN($D$104*B84)</f>
        <v>1.5903969339635073E-5</v>
      </c>
      <c r="J84">
        <f t="shared" si="40"/>
        <v>2.2901979156895082E-10</v>
      </c>
      <c r="M84">
        <v>2.1</v>
      </c>
      <c r="N84" s="6">
        <f t="shared" si="41"/>
        <v>1.2766666666666666</v>
      </c>
      <c r="O84">
        <f t="shared" si="42"/>
        <v>2.1414050822122571E-5</v>
      </c>
      <c r="P84">
        <f t="shared" si="43"/>
        <v>0.24425251452444488</v>
      </c>
      <c r="Q84">
        <f t="shared" si="44"/>
        <v>9.2074599886942832E-12</v>
      </c>
      <c r="T84">
        <f t="shared" ref="T84:T88" si="52">$T$104*LN($P$104*N84)</f>
        <v>1.7276615975784758E-5</v>
      </c>
      <c r="V84">
        <f t="shared" si="45"/>
        <v>1.7118367107690401E-11</v>
      </c>
      <c r="Y84">
        <v>2.1</v>
      </c>
      <c r="Z84" s="6">
        <f t="shared" si="46"/>
        <v>1.1399999999999999</v>
      </c>
      <c r="AA84">
        <f t="shared" si="47"/>
        <v>2.4968609865470857E-5</v>
      </c>
      <c r="AB84">
        <f t="shared" si="48"/>
        <v>0.131028262406404</v>
      </c>
      <c r="AC84">
        <f t="shared" si="49"/>
        <v>4.3414113383427137E-11</v>
      </c>
      <c r="AF84">
        <f t="shared" ref="AF84:AF88" si="53">$AF$104*LN($AB$104*Z84)</f>
        <v>1.6822489915993671E-5</v>
      </c>
      <c r="AH84">
        <f t="shared" si="50"/>
        <v>6.6359270231270196E-11</v>
      </c>
    </row>
    <row r="85" spans="1:35" x14ac:dyDescent="0.25">
      <c r="A85">
        <v>2.1</v>
      </c>
      <c r="B85" s="6">
        <f t="shared" si="36"/>
        <v>0.34999999999999992</v>
      </c>
      <c r="C85">
        <f t="shared" si="37"/>
        <v>4.5515695067264575E-5</v>
      </c>
      <c r="D85">
        <f t="shared" si="38"/>
        <v>-1.0498221244986778</v>
      </c>
      <c r="E85">
        <f t="shared" si="39"/>
        <v>7.3636379398562446E-10</v>
      </c>
      <c r="H85">
        <f t="shared" si="51"/>
        <v>1.2086270215916341E-5</v>
      </c>
      <c r="J85">
        <f t="shared" si="40"/>
        <v>1.1175264458919391E-9</v>
      </c>
      <c r="M85">
        <v>2.1</v>
      </c>
      <c r="N85" s="6">
        <f t="shared" si="41"/>
        <v>0.93666666666666665</v>
      </c>
      <c r="O85">
        <f t="shared" si="42"/>
        <v>3.0257100149476831E-5</v>
      </c>
      <c r="P85">
        <f t="shared" si="43"/>
        <v>-6.5427805322455318E-2</v>
      </c>
      <c r="Q85">
        <f t="shared" si="44"/>
        <v>1.4107331961453302E-10</v>
      </c>
      <c r="T85">
        <f t="shared" si="52"/>
        <v>1.6034533110884928E-5</v>
      </c>
      <c r="V85">
        <f t="shared" si="45"/>
        <v>2.0228141316724086E-10</v>
      </c>
      <c r="Y85">
        <v>2.1</v>
      </c>
      <c r="Z85" s="6">
        <f t="shared" si="46"/>
        <v>1.01</v>
      </c>
      <c r="AA85">
        <f t="shared" si="47"/>
        <v>2.8349775784753362E-5</v>
      </c>
      <c r="AB85">
        <f t="shared" si="48"/>
        <v>9.950330853168092E-3</v>
      </c>
      <c r="AC85">
        <f t="shared" si="49"/>
        <v>9.9402986408556581E-11</v>
      </c>
      <c r="AF85">
        <f t="shared" si="53"/>
        <v>1.633686388662849E-5</v>
      </c>
      <c r="AH85">
        <f t="shared" si="50"/>
        <v>1.443100522721101E-10</v>
      </c>
    </row>
    <row r="86" spans="1:35" x14ac:dyDescent="0.25">
      <c r="A86">
        <v>2.1</v>
      </c>
      <c r="B86" s="6">
        <f t="shared" si="36"/>
        <v>0.19666666666666668</v>
      </c>
      <c r="C86">
        <f t="shared" si="37"/>
        <v>4.9503736920777279E-5</v>
      </c>
      <c r="D86">
        <f t="shared" si="38"/>
        <v>-1.6262450307504814</v>
      </c>
      <c r="E86">
        <f t="shared" si="39"/>
        <v>9.6870747004318974E-10</v>
      </c>
      <c r="H86">
        <f t="shared" si="51"/>
        <v>9.7743215097632162E-6</v>
      </c>
      <c r="J86">
        <f t="shared" si="40"/>
        <v>1.5784264489009218E-9</v>
      </c>
      <c r="M86">
        <v>2.1</v>
      </c>
      <c r="N86" s="6">
        <f t="shared" si="41"/>
        <v>0.71333333333333326</v>
      </c>
      <c r="O86">
        <f t="shared" si="42"/>
        <v>3.6065769805680119E-5</v>
      </c>
      <c r="P86">
        <f t="shared" si="43"/>
        <v>-0.33780645963434969</v>
      </c>
      <c r="Q86">
        <f t="shared" si="44"/>
        <v>3.1279808562408254E-10</v>
      </c>
      <c r="T86">
        <f t="shared" si="52"/>
        <v>1.494206181838389E-5</v>
      </c>
      <c r="V86">
        <f t="shared" si="45"/>
        <v>4.4621103913256261E-10</v>
      </c>
      <c r="Y86">
        <v>2.1</v>
      </c>
      <c r="Z86" s="6">
        <f t="shared" si="46"/>
        <v>0.65666666666666673</v>
      </c>
      <c r="AA86">
        <f t="shared" si="47"/>
        <v>3.7539611360239161E-5</v>
      </c>
      <c r="AB86">
        <f t="shared" si="48"/>
        <v>-0.42057874591821243</v>
      </c>
      <c r="AC86">
        <f t="shared" si="49"/>
        <v>3.6710330882270792E-10</v>
      </c>
      <c r="AF86">
        <f t="shared" si="53"/>
        <v>1.4610074178573275E-5</v>
      </c>
      <c r="AH86">
        <f t="shared" si="50"/>
        <v>5.2576367536539833E-10</v>
      </c>
    </row>
    <row r="87" spans="1:35" x14ac:dyDescent="0.25">
      <c r="A87">
        <v>2.1</v>
      </c>
      <c r="B87" s="6">
        <f t="shared" si="36"/>
        <v>0.18333333333333335</v>
      </c>
      <c r="C87">
        <f t="shared" si="37"/>
        <v>4.9850523168908815E-5</v>
      </c>
      <c r="D87">
        <f t="shared" si="38"/>
        <v>-1.69644928942373</v>
      </c>
      <c r="E87">
        <f t="shared" si="39"/>
        <v>9.9041452673490286E-10</v>
      </c>
      <c r="H87">
        <f t="shared" si="51"/>
        <v>9.4927424065636764E-6</v>
      </c>
      <c r="J87">
        <f t="shared" si="40"/>
        <v>1.6287504680615153E-9</v>
      </c>
      <c r="M87">
        <v>2.1</v>
      </c>
      <c r="N87" s="6">
        <f t="shared" si="41"/>
        <v>0.57999999999999996</v>
      </c>
      <c r="O87">
        <f t="shared" si="42"/>
        <v>3.9533632286995516E-5</v>
      </c>
      <c r="P87">
        <f t="shared" si="43"/>
        <v>-0.54472717544167215</v>
      </c>
      <c r="Q87">
        <f t="shared" si="44"/>
        <v>4.474900717444103E-10</v>
      </c>
      <c r="T87">
        <f t="shared" si="52"/>
        <v>1.4112132827015808E-5</v>
      </c>
      <c r="V87">
        <f t="shared" si="45"/>
        <v>6.4625263479374858E-10</v>
      </c>
      <c r="Y87">
        <v>2.1</v>
      </c>
      <c r="Z87" s="6">
        <f t="shared" si="46"/>
        <v>0.58333333333333337</v>
      </c>
      <c r="AA87">
        <f t="shared" si="47"/>
        <v>3.9446935724962631E-5</v>
      </c>
      <c r="AB87">
        <f t="shared" si="48"/>
        <v>-0.5389965007326869</v>
      </c>
      <c r="AC87">
        <f t="shared" si="49"/>
        <v>4.4382963663053753E-10</v>
      </c>
      <c r="AF87">
        <f t="shared" si="53"/>
        <v>1.413511773243009E-5</v>
      </c>
      <c r="AH87">
        <f t="shared" si="50"/>
        <v>6.4068813008709409E-10</v>
      </c>
    </row>
    <row r="88" spans="1:35" x14ac:dyDescent="0.25">
      <c r="A88">
        <v>2.1</v>
      </c>
      <c r="B88" s="6">
        <f t="shared" si="36"/>
        <v>0.1466666666666667</v>
      </c>
      <c r="C88">
        <f t="shared" si="37"/>
        <v>5.080418535127055E-5</v>
      </c>
      <c r="D88">
        <f t="shared" si="38"/>
        <v>-1.9195928407379397</v>
      </c>
      <c r="E88">
        <f t="shared" si="39"/>
        <v>1.0513491211253882E-9</v>
      </c>
      <c r="H88">
        <f t="shared" si="51"/>
        <v>8.5977459739931492E-6</v>
      </c>
      <c r="J88">
        <f t="shared" si="40"/>
        <v>1.7813835249077925E-9</v>
      </c>
      <c r="M88">
        <v>2.1</v>
      </c>
      <c r="N88" s="6">
        <f t="shared" si="41"/>
        <v>0.54333333333333333</v>
      </c>
      <c r="O88">
        <f t="shared" si="42"/>
        <v>4.0487294469357244E-5</v>
      </c>
      <c r="P88">
        <f t="shared" si="43"/>
        <v>-0.6100322738494387</v>
      </c>
      <c r="Q88">
        <f t="shared" si="44"/>
        <v>4.8874700878762879E-10</v>
      </c>
      <c r="T88">
        <f t="shared" si="52"/>
        <v>1.3850203545352107E-5</v>
      </c>
      <c r="V88">
        <f t="shared" si="45"/>
        <v>7.0953461289371683E-10</v>
      </c>
      <c r="Y88">
        <v>2.1</v>
      </c>
      <c r="Z88" s="6">
        <f t="shared" si="46"/>
        <v>0.60666666666666658</v>
      </c>
      <c r="AA88">
        <f t="shared" si="47"/>
        <v>3.8840059790732445E-5</v>
      </c>
      <c r="AB88">
        <f t="shared" si="48"/>
        <v>-0.49977578757940588</v>
      </c>
      <c r="AC88">
        <f t="shared" si="49"/>
        <v>4.186275032900547E-10</v>
      </c>
      <c r="AF88">
        <f t="shared" si="53"/>
        <v>1.4292426326598832E-5</v>
      </c>
      <c r="AH88">
        <f t="shared" si="50"/>
        <v>6.0258630868945245E-10</v>
      </c>
    </row>
    <row r="89" spans="1:35" x14ac:dyDescent="0.25">
      <c r="B89" s="7"/>
      <c r="N89" s="7"/>
      <c r="Z89" s="7"/>
    </row>
    <row r="90" spans="1:35" x14ac:dyDescent="0.25">
      <c r="B90" s="7"/>
      <c r="N90" s="7"/>
      <c r="Z90" s="7"/>
    </row>
    <row r="91" spans="1:35" x14ac:dyDescent="0.25">
      <c r="B91" s="7"/>
      <c r="N91" s="7"/>
      <c r="Z91" s="7"/>
    </row>
    <row r="92" spans="1:35" x14ac:dyDescent="0.25">
      <c r="B92" s="7"/>
      <c r="N92" s="7"/>
      <c r="Z92" s="7"/>
    </row>
    <row r="93" spans="1:35" x14ac:dyDescent="0.25">
      <c r="B93" s="3"/>
      <c r="N93" s="3"/>
      <c r="Z93" s="3"/>
    </row>
    <row r="94" spans="1:35" x14ac:dyDescent="0.25">
      <c r="B94" s="8" t="s">
        <v>38</v>
      </c>
      <c r="C94" s="1">
        <f>AVERAGE(C83:C92)</f>
        <v>3.8666666666666667E-5</v>
      </c>
      <c r="D94" s="8" t="s">
        <v>18</v>
      </c>
      <c r="E94">
        <f>SUM(E83:E92)</f>
        <v>4.0784312484778606E-9</v>
      </c>
      <c r="G94" s="8" t="s">
        <v>38</v>
      </c>
      <c r="H94" s="1">
        <f>AVERAGE(H83:H92)</f>
        <v>1.2453224018492246E-5</v>
      </c>
      <c r="J94" s="8" t="s">
        <v>19</v>
      </c>
      <c r="K94" s="8" t="s">
        <v>20</v>
      </c>
      <c r="N94" s="8" t="s">
        <v>38</v>
      </c>
      <c r="O94" s="1">
        <f>AVERAGE(O83:O92)</f>
        <v>2.9260089686098654E-5</v>
      </c>
      <c r="P94" s="8" t="s">
        <v>18</v>
      </c>
      <c r="Q94">
        <f>SUM(Q83:Q92)</f>
        <v>1.5111884636954515E-9</v>
      </c>
      <c r="S94" s="8" t="s">
        <v>38</v>
      </c>
      <c r="T94" s="1">
        <f>AVERAGE(T83:T92)</f>
        <v>1.5811671487362694E-5</v>
      </c>
      <c r="V94" s="8" t="s">
        <v>19</v>
      </c>
      <c r="W94" s="8" t="s">
        <v>20</v>
      </c>
      <c r="Z94" s="8" t="s">
        <v>38</v>
      </c>
      <c r="AA94" s="1">
        <f>AVERAGE(AA83:AA92)</f>
        <v>2.9288988540109618E-5</v>
      </c>
      <c r="AB94" s="8" t="s">
        <v>18</v>
      </c>
      <c r="AC94">
        <f>SUM(AC83:AC92)</f>
        <v>1.5113989199237649E-9</v>
      </c>
      <c r="AE94" s="8" t="s">
        <v>38</v>
      </c>
      <c r="AF94" s="1">
        <f>AVERAGE(AF83:AF92)</f>
        <v>1.5825685619310967E-5</v>
      </c>
      <c r="AH94" s="8" t="s">
        <v>19</v>
      </c>
      <c r="AI94" s="8" t="s">
        <v>20</v>
      </c>
    </row>
    <row r="95" spans="1:35" x14ac:dyDescent="0.25">
      <c r="C95" t="s">
        <v>21</v>
      </c>
      <c r="E95" t="s">
        <v>22</v>
      </c>
      <c r="H95" t="s">
        <v>23</v>
      </c>
      <c r="J95">
        <f>SUM(J83:J92)</f>
        <v>6.5194091439243626E-9</v>
      </c>
      <c r="K95">
        <f>(H94-E94)^2</f>
        <v>1.5498122585239095E-10</v>
      </c>
      <c r="O95" t="s">
        <v>21</v>
      </c>
      <c r="Q95" t="s">
        <v>22</v>
      </c>
      <c r="T95" t="s">
        <v>23</v>
      </c>
      <c r="V95">
        <f>SUM(V83:V92)</f>
        <v>2.1391594363872215E-9</v>
      </c>
      <c r="W95">
        <f>(T94-Q94)^2</f>
        <v>2.4996116867688204E-10</v>
      </c>
      <c r="AA95" t="s">
        <v>21</v>
      </c>
      <c r="AC95" t="s">
        <v>22</v>
      </c>
      <c r="AF95" t="s">
        <v>23</v>
      </c>
      <c r="AH95">
        <f>SUM(AH83:AH92)</f>
        <v>2.1277725999488748E-9</v>
      </c>
      <c r="AI95">
        <f>(AF94-AC94)^2</f>
        <v>2.5040448975728849E-10</v>
      </c>
    </row>
    <row r="99" spans="1:32" ht="18" x14ac:dyDescent="0.35">
      <c r="A99" t="s">
        <v>24</v>
      </c>
      <c r="B99">
        <v>6690</v>
      </c>
      <c r="E99" t="s">
        <v>25</v>
      </c>
      <c r="F99">
        <v>58.160828468689225</v>
      </c>
      <c r="M99" t="s">
        <v>24</v>
      </c>
      <c r="N99">
        <v>6690</v>
      </c>
      <c r="Q99" t="s">
        <v>25</v>
      </c>
      <c r="R99">
        <v>58.160828468689225</v>
      </c>
      <c r="Y99" t="s">
        <v>24</v>
      </c>
      <c r="Z99">
        <v>6690</v>
      </c>
      <c r="AC99" t="s">
        <v>25</v>
      </c>
      <c r="AD99">
        <v>58.160828468689225</v>
      </c>
    </row>
    <row r="100" spans="1:32" x14ac:dyDescent="0.25">
      <c r="A100" t="s">
        <v>26</v>
      </c>
      <c r="B100">
        <v>0.17399999999999999</v>
      </c>
      <c r="E100" t="s">
        <v>27</v>
      </c>
      <c r="F100">
        <v>4.0108550182132703E-6</v>
      </c>
      <c r="M100" t="s">
        <v>26</v>
      </c>
      <c r="N100">
        <v>0.17399999999999999</v>
      </c>
      <c r="Q100" t="s">
        <v>27</v>
      </c>
      <c r="R100">
        <v>4.0108550182132703E-6</v>
      </c>
      <c r="Y100" t="s">
        <v>26</v>
      </c>
      <c r="Z100">
        <v>0.17399999999999999</v>
      </c>
      <c r="AC100" t="s">
        <v>27</v>
      </c>
      <c r="AD100">
        <v>4.0108550182132703E-6</v>
      </c>
    </row>
    <row r="101" spans="1:32" x14ac:dyDescent="0.25">
      <c r="E101" t="s">
        <v>28</v>
      </c>
      <c r="F101" s="9">
        <f>1-(K95/J95)</f>
        <v>0.97622771904156025</v>
      </c>
      <c r="Q101" t="s">
        <v>28</v>
      </c>
      <c r="R101" s="9">
        <f>1-(W95/V95)</f>
        <v>0.88314981837023054</v>
      </c>
      <c r="AC101" t="s">
        <v>28</v>
      </c>
      <c r="AD101" s="9">
        <f>1-(AI95/AH95)</f>
        <v>0.88231614141318249</v>
      </c>
    </row>
    <row r="103" spans="1:32" ht="18.75" x14ac:dyDescent="0.35">
      <c r="A103" s="10" t="s">
        <v>29</v>
      </c>
      <c r="B103" s="10" t="s">
        <v>30</v>
      </c>
      <c r="C103" s="10" t="s">
        <v>31</v>
      </c>
      <c r="D103" s="10" t="s">
        <v>32</v>
      </c>
      <c r="E103" s="10" t="s">
        <v>33</v>
      </c>
      <c r="F103" s="10" t="s">
        <v>34</v>
      </c>
      <c r="G103" s="11" t="s">
        <v>35</v>
      </c>
      <c r="H103" s="10" t="s">
        <v>36</v>
      </c>
      <c r="M103" s="10" t="s">
        <v>29</v>
      </c>
      <c r="N103" s="10" t="s">
        <v>30</v>
      </c>
      <c r="O103" s="10" t="s">
        <v>31</v>
      </c>
      <c r="P103" s="10" t="s">
        <v>32</v>
      </c>
      <c r="Q103" s="10" t="s">
        <v>33</v>
      </c>
      <c r="R103" s="10" t="s">
        <v>34</v>
      </c>
      <c r="S103" s="11" t="s">
        <v>35</v>
      </c>
      <c r="T103" s="10" t="s">
        <v>36</v>
      </c>
      <c r="Y103" s="10" t="s">
        <v>29</v>
      </c>
      <c r="Z103" s="10" t="s">
        <v>30</v>
      </c>
      <c r="AA103" s="10" t="s">
        <v>31</v>
      </c>
      <c r="AB103" s="10" t="s">
        <v>32</v>
      </c>
      <c r="AC103" s="10" t="s">
        <v>33</v>
      </c>
      <c r="AD103" s="10" t="s">
        <v>34</v>
      </c>
      <c r="AE103" s="11" t="s">
        <v>35</v>
      </c>
      <c r="AF103" s="10" t="s">
        <v>36</v>
      </c>
    </row>
    <row r="104" spans="1:32" x14ac:dyDescent="0.25">
      <c r="A104">
        <f>SLOPE(C83:C88,D83:D88)</f>
        <v>-1.6806303881766563E-5</v>
      </c>
      <c r="B104">
        <f>INTERCEPT(C83:C88,D83:D88)</f>
        <v>2.2560648599282183E-5</v>
      </c>
      <c r="C104">
        <f>A104</f>
        <v>-1.6806303881766563E-5</v>
      </c>
      <c r="D104">
        <f>F99</f>
        <v>58.160828468689225</v>
      </c>
      <c r="E104">
        <v>8.3140000000000001</v>
      </c>
      <c r="F104">
        <v>298</v>
      </c>
      <c r="G104" s="9">
        <f>F101</f>
        <v>0.97622771904156025</v>
      </c>
      <c r="H104">
        <f>F100</f>
        <v>4.0108550182132703E-6</v>
      </c>
      <c r="M104">
        <f>SLOPE(O83:O88,P83:P88)</f>
        <v>-2.6560590325726378E-5</v>
      </c>
      <c r="N104">
        <f>INTERCEPT(O83:O88,P83:P88)</f>
        <v>2.6046459520349788E-5</v>
      </c>
      <c r="O104">
        <f>M104</f>
        <v>-2.6560590325726378E-5</v>
      </c>
      <c r="P104">
        <f>R99</f>
        <v>58.160828468689225</v>
      </c>
      <c r="Q104">
        <v>8.3140000000000001</v>
      </c>
      <c r="R104">
        <v>298</v>
      </c>
      <c r="S104" s="9">
        <f>R101</f>
        <v>0.88314981837023054</v>
      </c>
      <c r="T104">
        <f>R100</f>
        <v>4.0108550182132703E-6</v>
      </c>
      <c r="Y104">
        <f>SLOPE(AA83:AA88,AB83:AB88)</f>
        <v>-2.7453214516527893E-5</v>
      </c>
      <c r="Z104">
        <f>INTERCEPT(AA83:AA88,AB83:AB88)</f>
        <v>2.6063280542528096E-5</v>
      </c>
      <c r="AA104">
        <f>Y104</f>
        <v>-2.7453214516527893E-5</v>
      </c>
      <c r="AB104">
        <f>AD99</f>
        <v>58.160828468689225</v>
      </c>
      <c r="AC104">
        <v>8.3140000000000001</v>
      </c>
      <c r="AD104">
        <v>298</v>
      </c>
      <c r="AE104" s="9">
        <f>AD101</f>
        <v>0.88231614141318249</v>
      </c>
      <c r="AF104">
        <f>AD100</f>
        <v>4.0108550182132703E-6</v>
      </c>
    </row>
    <row r="105" spans="1:32" x14ac:dyDescent="0.25">
      <c r="L105"/>
      <c r="X105"/>
    </row>
  </sheetData>
  <mergeCells count="31">
    <mergeCell ref="A1:J1"/>
    <mergeCell ref="B2:D2"/>
    <mergeCell ref="E2:G2"/>
    <mergeCell ref="H2:J2"/>
    <mergeCell ref="A12:K12"/>
    <mergeCell ref="Y12:AI12"/>
    <mergeCell ref="A13:K13"/>
    <mergeCell ref="M13:W13"/>
    <mergeCell ref="Y13:AI13"/>
    <mergeCell ref="A14:C14"/>
    <mergeCell ref="M14:O14"/>
    <mergeCell ref="Y14:AA14"/>
    <mergeCell ref="M12:W12"/>
    <mergeCell ref="A44:K44"/>
    <mergeCell ref="M44:W44"/>
    <mergeCell ref="Y44:AI44"/>
    <mergeCell ref="A45:K45"/>
    <mergeCell ref="M45:W45"/>
    <mergeCell ref="Y45:AI45"/>
    <mergeCell ref="A46:C46"/>
    <mergeCell ref="M46:O46"/>
    <mergeCell ref="Y46:AA46"/>
    <mergeCell ref="A77:K77"/>
    <mergeCell ref="M77:W77"/>
    <mergeCell ref="Y77:AI77"/>
    <mergeCell ref="A78:K78"/>
    <mergeCell ref="M78:W78"/>
    <mergeCell ref="Y78:AI78"/>
    <mergeCell ref="A79:C79"/>
    <mergeCell ref="M79:O79"/>
    <mergeCell ref="Y79:AA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topLeftCell="F1" zoomScaleNormal="100" workbookViewId="0">
      <selection activeCell="V40" sqref="V40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3" max="13" width="12.7109375" bestFit="1" customWidth="1"/>
    <col min="20" max="20" width="10.42578125" customWidth="1"/>
    <col min="32" max="32" width="12" bestFit="1" customWidth="1"/>
    <col min="257" max="257" width="10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3" width="12.28515625" bestFit="1" customWidth="1"/>
    <col min="264" max="264" width="13.140625" bestFit="1" customWidth="1"/>
    <col min="265" max="265" width="12.5703125" bestFit="1" customWidth="1"/>
    <col min="266" max="266" width="12.28515625" bestFit="1" customWidth="1"/>
    <col min="269" max="269" width="12.7109375" bestFit="1" customWidth="1"/>
    <col min="276" max="276" width="10.42578125" customWidth="1"/>
    <col min="513" max="513" width="10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19" width="12.28515625" bestFit="1" customWidth="1"/>
    <col min="520" max="520" width="13.140625" bestFit="1" customWidth="1"/>
    <col min="521" max="521" width="12.5703125" bestFit="1" customWidth="1"/>
    <col min="522" max="522" width="12.28515625" bestFit="1" customWidth="1"/>
    <col min="525" max="525" width="12.7109375" bestFit="1" customWidth="1"/>
    <col min="532" max="532" width="10.42578125" customWidth="1"/>
    <col min="769" max="769" width="10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5" width="12.28515625" bestFit="1" customWidth="1"/>
    <col min="776" max="776" width="13.140625" bestFit="1" customWidth="1"/>
    <col min="777" max="777" width="12.5703125" bestFit="1" customWidth="1"/>
    <col min="778" max="778" width="12.28515625" bestFit="1" customWidth="1"/>
    <col min="781" max="781" width="12.7109375" bestFit="1" customWidth="1"/>
    <col min="788" max="788" width="10.42578125" customWidth="1"/>
    <col min="1025" max="1025" width="10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1" width="12.28515625" bestFit="1" customWidth="1"/>
    <col min="1032" max="1032" width="13.140625" bestFit="1" customWidth="1"/>
    <col min="1033" max="1033" width="12.5703125" bestFit="1" customWidth="1"/>
    <col min="1034" max="1034" width="12.28515625" bestFit="1" customWidth="1"/>
    <col min="1037" max="1037" width="12.7109375" bestFit="1" customWidth="1"/>
    <col min="1044" max="1044" width="10.42578125" customWidth="1"/>
    <col min="1281" max="1281" width="10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87" width="12.28515625" bestFit="1" customWidth="1"/>
    <col min="1288" max="1288" width="13.140625" bestFit="1" customWidth="1"/>
    <col min="1289" max="1289" width="12.5703125" bestFit="1" customWidth="1"/>
    <col min="1290" max="1290" width="12.28515625" bestFit="1" customWidth="1"/>
    <col min="1293" max="1293" width="12.7109375" bestFit="1" customWidth="1"/>
    <col min="1300" max="1300" width="10.42578125" customWidth="1"/>
    <col min="1537" max="1537" width="10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3" width="12.28515625" bestFit="1" customWidth="1"/>
    <col min="1544" max="1544" width="13.140625" bestFit="1" customWidth="1"/>
    <col min="1545" max="1545" width="12.5703125" bestFit="1" customWidth="1"/>
    <col min="1546" max="1546" width="12.28515625" bestFit="1" customWidth="1"/>
    <col min="1549" max="1549" width="12.7109375" bestFit="1" customWidth="1"/>
    <col min="1556" max="1556" width="10.42578125" customWidth="1"/>
    <col min="1793" max="1793" width="10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799" width="12.28515625" bestFit="1" customWidth="1"/>
    <col min="1800" max="1800" width="13.140625" bestFit="1" customWidth="1"/>
    <col min="1801" max="1801" width="12.5703125" bestFit="1" customWidth="1"/>
    <col min="1802" max="1802" width="12.28515625" bestFit="1" customWidth="1"/>
    <col min="1805" max="1805" width="12.7109375" bestFit="1" customWidth="1"/>
    <col min="1812" max="1812" width="10.42578125" customWidth="1"/>
    <col min="2049" max="2049" width="10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5" width="12.28515625" bestFit="1" customWidth="1"/>
    <col min="2056" max="2056" width="13.140625" bestFit="1" customWidth="1"/>
    <col min="2057" max="2057" width="12.5703125" bestFit="1" customWidth="1"/>
    <col min="2058" max="2058" width="12.28515625" bestFit="1" customWidth="1"/>
    <col min="2061" max="2061" width="12.7109375" bestFit="1" customWidth="1"/>
    <col min="2068" max="2068" width="10.42578125" customWidth="1"/>
    <col min="2305" max="2305" width="10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1" width="12.28515625" bestFit="1" customWidth="1"/>
    <col min="2312" max="2312" width="13.140625" bestFit="1" customWidth="1"/>
    <col min="2313" max="2313" width="12.5703125" bestFit="1" customWidth="1"/>
    <col min="2314" max="2314" width="12.28515625" bestFit="1" customWidth="1"/>
    <col min="2317" max="2317" width="12.7109375" bestFit="1" customWidth="1"/>
    <col min="2324" max="2324" width="10.42578125" customWidth="1"/>
    <col min="2561" max="2561" width="10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67" width="12.28515625" bestFit="1" customWidth="1"/>
    <col min="2568" max="2568" width="13.140625" bestFit="1" customWidth="1"/>
    <col min="2569" max="2569" width="12.5703125" bestFit="1" customWidth="1"/>
    <col min="2570" max="2570" width="12.28515625" bestFit="1" customWidth="1"/>
    <col min="2573" max="2573" width="12.7109375" bestFit="1" customWidth="1"/>
    <col min="2580" max="2580" width="10.42578125" customWidth="1"/>
    <col min="2817" max="2817" width="10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3" width="12.28515625" bestFit="1" customWidth="1"/>
    <col min="2824" max="2824" width="13.140625" bestFit="1" customWidth="1"/>
    <col min="2825" max="2825" width="12.5703125" bestFit="1" customWidth="1"/>
    <col min="2826" max="2826" width="12.28515625" bestFit="1" customWidth="1"/>
    <col min="2829" max="2829" width="12.7109375" bestFit="1" customWidth="1"/>
    <col min="2836" max="2836" width="10.42578125" customWidth="1"/>
    <col min="3073" max="3073" width="10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79" width="12.28515625" bestFit="1" customWidth="1"/>
    <col min="3080" max="3080" width="13.140625" bestFit="1" customWidth="1"/>
    <col min="3081" max="3081" width="12.5703125" bestFit="1" customWidth="1"/>
    <col min="3082" max="3082" width="12.28515625" bestFit="1" customWidth="1"/>
    <col min="3085" max="3085" width="12.7109375" bestFit="1" customWidth="1"/>
    <col min="3092" max="3092" width="10.42578125" customWidth="1"/>
    <col min="3329" max="3329" width="10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5" width="12.28515625" bestFit="1" customWidth="1"/>
    <col min="3336" max="3336" width="13.140625" bestFit="1" customWidth="1"/>
    <col min="3337" max="3337" width="12.5703125" bestFit="1" customWidth="1"/>
    <col min="3338" max="3338" width="12.28515625" bestFit="1" customWidth="1"/>
    <col min="3341" max="3341" width="12.7109375" bestFit="1" customWidth="1"/>
    <col min="3348" max="3348" width="10.42578125" customWidth="1"/>
    <col min="3585" max="3585" width="10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1" width="12.28515625" bestFit="1" customWidth="1"/>
    <col min="3592" max="3592" width="13.140625" bestFit="1" customWidth="1"/>
    <col min="3593" max="3593" width="12.5703125" bestFit="1" customWidth="1"/>
    <col min="3594" max="3594" width="12.28515625" bestFit="1" customWidth="1"/>
    <col min="3597" max="3597" width="12.7109375" bestFit="1" customWidth="1"/>
    <col min="3604" max="3604" width="10.42578125" customWidth="1"/>
    <col min="3841" max="3841" width="10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47" width="12.28515625" bestFit="1" customWidth="1"/>
    <col min="3848" max="3848" width="13.140625" bestFit="1" customWidth="1"/>
    <col min="3849" max="3849" width="12.5703125" bestFit="1" customWidth="1"/>
    <col min="3850" max="3850" width="12.28515625" bestFit="1" customWidth="1"/>
    <col min="3853" max="3853" width="12.7109375" bestFit="1" customWidth="1"/>
    <col min="3860" max="3860" width="10.42578125" customWidth="1"/>
    <col min="4097" max="4097" width="10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3" width="12.28515625" bestFit="1" customWidth="1"/>
    <col min="4104" max="4104" width="13.140625" bestFit="1" customWidth="1"/>
    <col min="4105" max="4105" width="12.5703125" bestFit="1" customWidth="1"/>
    <col min="4106" max="4106" width="12.28515625" bestFit="1" customWidth="1"/>
    <col min="4109" max="4109" width="12.7109375" bestFit="1" customWidth="1"/>
    <col min="4116" max="4116" width="10.42578125" customWidth="1"/>
    <col min="4353" max="4353" width="10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59" width="12.28515625" bestFit="1" customWidth="1"/>
    <col min="4360" max="4360" width="13.140625" bestFit="1" customWidth="1"/>
    <col min="4361" max="4361" width="12.5703125" bestFit="1" customWidth="1"/>
    <col min="4362" max="4362" width="12.28515625" bestFit="1" customWidth="1"/>
    <col min="4365" max="4365" width="12.7109375" bestFit="1" customWidth="1"/>
    <col min="4372" max="4372" width="10.42578125" customWidth="1"/>
    <col min="4609" max="4609" width="10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5" width="12.28515625" bestFit="1" customWidth="1"/>
    <col min="4616" max="4616" width="13.140625" bestFit="1" customWidth="1"/>
    <col min="4617" max="4617" width="12.5703125" bestFit="1" customWidth="1"/>
    <col min="4618" max="4618" width="12.28515625" bestFit="1" customWidth="1"/>
    <col min="4621" max="4621" width="12.7109375" bestFit="1" customWidth="1"/>
    <col min="4628" max="4628" width="10.42578125" customWidth="1"/>
    <col min="4865" max="4865" width="10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1" width="12.28515625" bestFit="1" customWidth="1"/>
    <col min="4872" max="4872" width="13.140625" bestFit="1" customWidth="1"/>
    <col min="4873" max="4873" width="12.5703125" bestFit="1" customWidth="1"/>
    <col min="4874" max="4874" width="12.28515625" bestFit="1" customWidth="1"/>
    <col min="4877" max="4877" width="12.7109375" bestFit="1" customWidth="1"/>
    <col min="4884" max="4884" width="10.42578125" customWidth="1"/>
    <col min="5121" max="5121" width="10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27" width="12.28515625" bestFit="1" customWidth="1"/>
    <col min="5128" max="5128" width="13.140625" bestFit="1" customWidth="1"/>
    <col min="5129" max="5129" width="12.5703125" bestFit="1" customWidth="1"/>
    <col min="5130" max="5130" width="12.28515625" bestFit="1" customWidth="1"/>
    <col min="5133" max="5133" width="12.7109375" bestFit="1" customWidth="1"/>
    <col min="5140" max="5140" width="10.42578125" customWidth="1"/>
    <col min="5377" max="5377" width="10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3" width="12.28515625" bestFit="1" customWidth="1"/>
    <col min="5384" max="5384" width="13.140625" bestFit="1" customWidth="1"/>
    <col min="5385" max="5385" width="12.5703125" bestFit="1" customWidth="1"/>
    <col min="5386" max="5386" width="12.28515625" bestFit="1" customWidth="1"/>
    <col min="5389" max="5389" width="12.7109375" bestFit="1" customWidth="1"/>
    <col min="5396" max="5396" width="10.42578125" customWidth="1"/>
    <col min="5633" max="5633" width="10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39" width="12.28515625" bestFit="1" customWidth="1"/>
    <col min="5640" max="5640" width="13.140625" bestFit="1" customWidth="1"/>
    <col min="5641" max="5641" width="12.5703125" bestFit="1" customWidth="1"/>
    <col min="5642" max="5642" width="12.28515625" bestFit="1" customWidth="1"/>
    <col min="5645" max="5645" width="12.7109375" bestFit="1" customWidth="1"/>
    <col min="5652" max="5652" width="10.42578125" customWidth="1"/>
    <col min="5889" max="5889" width="10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5" width="12.28515625" bestFit="1" customWidth="1"/>
    <col min="5896" max="5896" width="13.140625" bestFit="1" customWidth="1"/>
    <col min="5897" max="5897" width="12.5703125" bestFit="1" customWidth="1"/>
    <col min="5898" max="5898" width="12.28515625" bestFit="1" customWidth="1"/>
    <col min="5901" max="5901" width="12.7109375" bestFit="1" customWidth="1"/>
    <col min="5908" max="5908" width="10.42578125" customWidth="1"/>
    <col min="6145" max="6145" width="10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1" width="12.28515625" bestFit="1" customWidth="1"/>
    <col min="6152" max="6152" width="13.140625" bestFit="1" customWidth="1"/>
    <col min="6153" max="6153" width="12.5703125" bestFit="1" customWidth="1"/>
    <col min="6154" max="6154" width="12.28515625" bestFit="1" customWidth="1"/>
    <col min="6157" max="6157" width="12.7109375" bestFit="1" customWidth="1"/>
    <col min="6164" max="6164" width="10.42578125" customWidth="1"/>
    <col min="6401" max="6401" width="10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07" width="12.28515625" bestFit="1" customWidth="1"/>
    <col min="6408" max="6408" width="13.140625" bestFit="1" customWidth="1"/>
    <col min="6409" max="6409" width="12.5703125" bestFit="1" customWidth="1"/>
    <col min="6410" max="6410" width="12.28515625" bestFit="1" customWidth="1"/>
    <col min="6413" max="6413" width="12.7109375" bestFit="1" customWidth="1"/>
    <col min="6420" max="6420" width="10.42578125" customWidth="1"/>
    <col min="6657" max="6657" width="10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3" width="12.28515625" bestFit="1" customWidth="1"/>
    <col min="6664" max="6664" width="13.140625" bestFit="1" customWidth="1"/>
    <col min="6665" max="6665" width="12.5703125" bestFit="1" customWidth="1"/>
    <col min="6666" max="6666" width="12.28515625" bestFit="1" customWidth="1"/>
    <col min="6669" max="6669" width="12.7109375" bestFit="1" customWidth="1"/>
    <col min="6676" max="6676" width="10.42578125" customWidth="1"/>
    <col min="6913" max="6913" width="10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19" width="12.28515625" bestFit="1" customWidth="1"/>
    <col min="6920" max="6920" width="13.140625" bestFit="1" customWidth="1"/>
    <col min="6921" max="6921" width="12.5703125" bestFit="1" customWidth="1"/>
    <col min="6922" max="6922" width="12.28515625" bestFit="1" customWidth="1"/>
    <col min="6925" max="6925" width="12.7109375" bestFit="1" customWidth="1"/>
    <col min="6932" max="6932" width="10.42578125" customWidth="1"/>
    <col min="7169" max="7169" width="10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5" width="12.28515625" bestFit="1" customWidth="1"/>
    <col min="7176" max="7176" width="13.140625" bestFit="1" customWidth="1"/>
    <col min="7177" max="7177" width="12.5703125" bestFit="1" customWidth="1"/>
    <col min="7178" max="7178" width="12.28515625" bestFit="1" customWidth="1"/>
    <col min="7181" max="7181" width="12.7109375" bestFit="1" customWidth="1"/>
    <col min="7188" max="7188" width="10.42578125" customWidth="1"/>
    <col min="7425" max="7425" width="10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1" width="12.28515625" bestFit="1" customWidth="1"/>
    <col min="7432" max="7432" width="13.140625" bestFit="1" customWidth="1"/>
    <col min="7433" max="7433" width="12.5703125" bestFit="1" customWidth="1"/>
    <col min="7434" max="7434" width="12.28515625" bestFit="1" customWidth="1"/>
    <col min="7437" max="7437" width="12.7109375" bestFit="1" customWidth="1"/>
    <col min="7444" max="7444" width="10.42578125" customWidth="1"/>
    <col min="7681" max="7681" width="10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87" width="12.28515625" bestFit="1" customWidth="1"/>
    <col min="7688" max="7688" width="13.140625" bestFit="1" customWidth="1"/>
    <col min="7689" max="7689" width="12.5703125" bestFit="1" customWidth="1"/>
    <col min="7690" max="7690" width="12.28515625" bestFit="1" customWidth="1"/>
    <col min="7693" max="7693" width="12.7109375" bestFit="1" customWidth="1"/>
    <col min="7700" max="7700" width="10.42578125" customWidth="1"/>
    <col min="7937" max="7937" width="10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3" width="12.28515625" bestFit="1" customWidth="1"/>
    <col min="7944" max="7944" width="13.140625" bestFit="1" customWidth="1"/>
    <col min="7945" max="7945" width="12.5703125" bestFit="1" customWidth="1"/>
    <col min="7946" max="7946" width="12.28515625" bestFit="1" customWidth="1"/>
    <col min="7949" max="7949" width="12.7109375" bestFit="1" customWidth="1"/>
    <col min="7956" max="7956" width="10.42578125" customWidth="1"/>
    <col min="8193" max="8193" width="10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199" width="12.28515625" bestFit="1" customWidth="1"/>
    <col min="8200" max="8200" width="13.140625" bestFit="1" customWidth="1"/>
    <col min="8201" max="8201" width="12.5703125" bestFit="1" customWidth="1"/>
    <col min="8202" max="8202" width="12.28515625" bestFit="1" customWidth="1"/>
    <col min="8205" max="8205" width="12.7109375" bestFit="1" customWidth="1"/>
    <col min="8212" max="8212" width="10.42578125" customWidth="1"/>
    <col min="8449" max="8449" width="10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5" width="12.28515625" bestFit="1" customWidth="1"/>
    <col min="8456" max="8456" width="13.140625" bestFit="1" customWidth="1"/>
    <col min="8457" max="8457" width="12.5703125" bestFit="1" customWidth="1"/>
    <col min="8458" max="8458" width="12.28515625" bestFit="1" customWidth="1"/>
    <col min="8461" max="8461" width="12.7109375" bestFit="1" customWidth="1"/>
    <col min="8468" max="8468" width="10.42578125" customWidth="1"/>
    <col min="8705" max="8705" width="10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1" width="12.28515625" bestFit="1" customWidth="1"/>
    <col min="8712" max="8712" width="13.140625" bestFit="1" customWidth="1"/>
    <col min="8713" max="8713" width="12.5703125" bestFit="1" customWidth="1"/>
    <col min="8714" max="8714" width="12.28515625" bestFit="1" customWidth="1"/>
    <col min="8717" max="8717" width="12.7109375" bestFit="1" customWidth="1"/>
    <col min="8724" max="8724" width="10.42578125" customWidth="1"/>
    <col min="8961" max="8961" width="10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67" width="12.28515625" bestFit="1" customWidth="1"/>
    <col min="8968" max="8968" width="13.140625" bestFit="1" customWidth="1"/>
    <col min="8969" max="8969" width="12.5703125" bestFit="1" customWidth="1"/>
    <col min="8970" max="8970" width="12.28515625" bestFit="1" customWidth="1"/>
    <col min="8973" max="8973" width="12.7109375" bestFit="1" customWidth="1"/>
    <col min="8980" max="8980" width="10.42578125" customWidth="1"/>
    <col min="9217" max="9217" width="10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3" width="12.28515625" bestFit="1" customWidth="1"/>
    <col min="9224" max="9224" width="13.140625" bestFit="1" customWidth="1"/>
    <col min="9225" max="9225" width="12.5703125" bestFit="1" customWidth="1"/>
    <col min="9226" max="9226" width="12.28515625" bestFit="1" customWidth="1"/>
    <col min="9229" max="9229" width="12.7109375" bestFit="1" customWidth="1"/>
    <col min="9236" max="9236" width="10.42578125" customWidth="1"/>
    <col min="9473" max="9473" width="10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79" width="12.28515625" bestFit="1" customWidth="1"/>
    <col min="9480" max="9480" width="13.140625" bestFit="1" customWidth="1"/>
    <col min="9481" max="9481" width="12.5703125" bestFit="1" customWidth="1"/>
    <col min="9482" max="9482" width="12.28515625" bestFit="1" customWidth="1"/>
    <col min="9485" max="9485" width="12.7109375" bestFit="1" customWidth="1"/>
    <col min="9492" max="9492" width="10.42578125" customWidth="1"/>
    <col min="9729" max="9729" width="10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5" width="12.28515625" bestFit="1" customWidth="1"/>
    <col min="9736" max="9736" width="13.140625" bestFit="1" customWidth="1"/>
    <col min="9737" max="9737" width="12.5703125" bestFit="1" customWidth="1"/>
    <col min="9738" max="9738" width="12.28515625" bestFit="1" customWidth="1"/>
    <col min="9741" max="9741" width="12.7109375" bestFit="1" customWidth="1"/>
    <col min="9748" max="9748" width="10.42578125" customWidth="1"/>
    <col min="9985" max="9985" width="10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1" width="12.28515625" bestFit="1" customWidth="1"/>
    <col min="9992" max="9992" width="13.140625" bestFit="1" customWidth="1"/>
    <col min="9993" max="9993" width="12.5703125" bestFit="1" customWidth="1"/>
    <col min="9994" max="9994" width="12.28515625" bestFit="1" customWidth="1"/>
    <col min="9997" max="9997" width="12.7109375" bestFit="1" customWidth="1"/>
    <col min="10004" max="10004" width="10.42578125" customWidth="1"/>
    <col min="10241" max="10241" width="10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47" width="12.28515625" bestFit="1" customWidth="1"/>
    <col min="10248" max="10248" width="13.140625" bestFit="1" customWidth="1"/>
    <col min="10249" max="10249" width="12.5703125" bestFit="1" customWidth="1"/>
    <col min="10250" max="10250" width="12.28515625" bestFit="1" customWidth="1"/>
    <col min="10253" max="10253" width="12.7109375" bestFit="1" customWidth="1"/>
    <col min="10260" max="10260" width="10.42578125" customWidth="1"/>
    <col min="10497" max="10497" width="10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3" width="12.28515625" bestFit="1" customWidth="1"/>
    <col min="10504" max="10504" width="13.140625" bestFit="1" customWidth="1"/>
    <col min="10505" max="10505" width="12.5703125" bestFit="1" customWidth="1"/>
    <col min="10506" max="10506" width="12.28515625" bestFit="1" customWidth="1"/>
    <col min="10509" max="10509" width="12.7109375" bestFit="1" customWidth="1"/>
    <col min="10516" max="10516" width="10.42578125" customWidth="1"/>
    <col min="10753" max="10753" width="10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59" width="12.28515625" bestFit="1" customWidth="1"/>
    <col min="10760" max="10760" width="13.140625" bestFit="1" customWidth="1"/>
    <col min="10761" max="10761" width="12.5703125" bestFit="1" customWidth="1"/>
    <col min="10762" max="10762" width="12.28515625" bestFit="1" customWidth="1"/>
    <col min="10765" max="10765" width="12.7109375" bestFit="1" customWidth="1"/>
    <col min="10772" max="10772" width="10.42578125" customWidth="1"/>
    <col min="11009" max="11009" width="10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5" width="12.28515625" bestFit="1" customWidth="1"/>
    <col min="11016" max="11016" width="13.140625" bestFit="1" customWidth="1"/>
    <col min="11017" max="11017" width="12.5703125" bestFit="1" customWidth="1"/>
    <col min="11018" max="11018" width="12.28515625" bestFit="1" customWidth="1"/>
    <col min="11021" max="11021" width="12.7109375" bestFit="1" customWidth="1"/>
    <col min="11028" max="11028" width="10.42578125" customWidth="1"/>
    <col min="11265" max="11265" width="10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1" width="12.28515625" bestFit="1" customWidth="1"/>
    <col min="11272" max="11272" width="13.140625" bestFit="1" customWidth="1"/>
    <col min="11273" max="11273" width="12.5703125" bestFit="1" customWidth="1"/>
    <col min="11274" max="11274" width="12.28515625" bestFit="1" customWidth="1"/>
    <col min="11277" max="11277" width="12.7109375" bestFit="1" customWidth="1"/>
    <col min="11284" max="11284" width="10.42578125" customWidth="1"/>
    <col min="11521" max="11521" width="10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27" width="12.28515625" bestFit="1" customWidth="1"/>
    <col min="11528" max="11528" width="13.140625" bestFit="1" customWidth="1"/>
    <col min="11529" max="11529" width="12.5703125" bestFit="1" customWidth="1"/>
    <col min="11530" max="11530" width="12.28515625" bestFit="1" customWidth="1"/>
    <col min="11533" max="11533" width="12.7109375" bestFit="1" customWidth="1"/>
    <col min="11540" max="11540" width="10.42578125" customWidth="1"/>
    <col min="11777" max="11777" width="10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3" width="12.28515625" bestFit="1" customWidth="1"/>
    <col min="11784" max="11784" width="13.140625" bestFit="1" customWidth="1"/>
    <col min="11785" max="11785" width="12.5703125" bestFit="1" customWidth="1"/>
    <col min="11786" max="11786" width="12.28515625" bestFit="1" customWidth="1"/>
    <col min="11789" max="11789" width="12.7109375" bestFit="1" customWidth="1"/>
    <col min="11796" max="11796" width="10.42578125" customWidth="1"/>
    <col min="12033" max="12033" width="10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39" width="12.28515625" bestFit="1" customWidth="1"/>
    <col min="12040" max="12040" width="13.140625" bestFit="1" customWidth="1"/>
    <col min="12041" max="12041" width="12.5703125" bestFit="1" customWidth="1"/>
    <col min="12042" max="12042" width="12.28515625" bestFit="1" customWidth="1"/>
    <col min="12045" max="12045" width="12.7109375" bestFit="1" customWidth="1"/>
    <col min="12052" max="12052" width="10.42578125" customWidth="1"/>
    <col min="12289" max="12289" width="10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5" width="12.28515625" bestFit="1" customWidth="1"/>
    <col min="12296" max="12296" width="13.140625" bestFit="1" customWidth="1"/>
    <col min="12297" max="12297" width="12.5703125" bestFit="1" customWidth="1"/>
    <col min="12298" max="12298" width="12.28515625" bestFit="1" customWidth="1"/>
    <col min="12301" max="12301" width="12.7109375" bestFit="1" customWidth="1"/>
    <col min="12308" max="12308" width="10.42578125" customWidth="1"/>
    <col min="12545" max="12545" width="10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1" width="12.28515625" bestFit="1" customWidth="1"/>
    <col min="12552" max="12552" width="13.140625" bestFit="1" customWidth="1"/>
    <col min="12553" max="12553" width="12.5703125" bestFit="1" customWidth="1"/>
    <col min="12554" max="12554" width="12.28515625" bestFit="1" customWidth="1"/>
    <col min="12557" max="12557" width="12.7109375" bestFit="1" customWidth="1"/>
    <col min="12564" max="12564" width="10.42578125" customWidth="1"/>
    <col min="12801" max="12801" width="10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07" width="12.28515625" bestFit="1" customWidth="1"/>
    <col min="12808" max="12808" width="13.140625" bestFit="1" customWidth="1"/>
    <col min="12809" max="12809" width="12.5703125" bestFit="1" customWidth="1"/>
    <col min="12810" max="12810" width="12.28515625" bestFit="1" customWidth="1"/>
    <col min="12813" max="12813" width="12.7109375" bestFit="1" customWidth="1"/>
    <col min="12820" max="12820" width="10.42578125" customWidth="1"/>
    <col min="13057" max="13057" width="10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3" width="12.28515625" bestFit="1" customWidth="1"/>
    <col min="13064" max="13064" width="13.140625" bestFit="1" customWidth="1"/>
    <col min="13065" max="13065" width="12.5703125" bestFit="1" customWidth="1"/>
    <col min="13066" max="13066" width="12.28515625" bestFit="1" customWidth="1"/>
    <col min="13069" max="13069" width="12.7109375" bestFit="1" customWidth="1"/>
    <col min="13076" max="13076" width="10.42578125" customWidth="1"/>
    <col min="13313" max="13313" width="10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19" width="12.28515625" bestFit="1" customWidth="1"/>
    <col min="13320" max="13320" width="13.140625" bestFit="1" customWidth="1"/>
    <col min="13321" max="13321" width="12.5703125" bestFit="1" customWidth="1"/>
    <col min="13322" max="13322" width="12.28515625" bestFit="1" customWidth="1"/>
    <col min="13325" max="13325" width="12.7109375" bestFit="1" customWidth="1"/>
    <col min="13332" max="13332" width="10.42578125" customWidth="1"/>
    <col min="13569" max="13569" width="10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5" width="12.28515625" bestFit="1" customWidth="1"/>
    <col min="13576" max="13576" width="13.140625" bestFit="1" customWidth="1"/>
    <col min="13577" max="13577" width="12.5703125" bestFit="1" customWidth="1"/>
    <col min="13578" max="13578" width="12.28515625" bestFit="1" customWidth="1"/>
    <col min="13581" max="13581" width="12.7109375" bestFit="1" customWidth="1"/>
    <col min="13588" max="13588" width="10.42578125" customWidth="1"/>
    <col min="13825" max="13825" width="10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1" width="12.28515625" bestFit="1" customWidth="1"/>
    <col min="13832" max="13832" width="13.140625" bestFit="1" customWidth="1"/>
    <col min="13833" max="13833" width="12.5703125" bestFit="1" customWidth="1"/>
    <col min="13834" max="13834" width="12.28515625" bestFit="1" customWidth="1"/>
    <col min="13837" max="13837" width="12.7109375" bestFit="1" customWidth="1"/>
    <col min="13844" max="13844" width="10.42578125" customWidth="1"/>
    <col min="14081" max="14081" width="10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87" width="12.28515625" bestFit="1" customWidth="1"/>
    <col min="14088" max="14088" width="13.140625" bestFit="1" customWidth="1"/>
    <col min="14089" max="14089" width="12.5703125" bestFit="1" customWidth="1"/>
    <col min="14090" max="14090" width="12.28515625" bestFit="1" customWidth="1"/>
    <col min="14093" max="14093" width="12.7109375" bestFit="1" customWidth="1"/>
    <col min="14100" max="14100" width="10.42578125" customWidth="1"/>
    <col min="14337" max="14337" width="10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3" width="12.28515625" bestFit="1" customWidth="1"/>
    <col min="14344" max="14344" width="13.140625" bestFit="1" customWidth="1"/>
    <col min="14345" max="14345" width="12.5703125" bestFit="1" customWidth="1"/>
    <col min="14346" max="14346" width="12.28515625" bestFit="1" customWidth="1"/>
    <col min="14349" max="14349" width="12.7109375" bestFit="1" customWidth="1"/>
    <col min="14356" max="14356" width="10.42578125" customWidth="1"/>
    <col min="14593" max="14593" width="10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599" width="12.28515625" bestFit="1" customWidth="1"/>
    <col min="14600" max="14600" width="13.140625" bestFit="1" customWidth="1"/>
    <col min="14601" max="14601" width="12.5703125" bestFit="1" customWidth="1"/>
    <col min="14602" max="14602" width="12.28515625" bestFit="1" customWidth="1"/>
    <col min="14605" max="14605" width="12.7109375" bestFit="1" customWidth="1"/>
    <col min="14612" max="14612" width="10.42578125" customWidth="1"/>
    <col min="14849" max="14849" width="10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5" width="12.28515625" bestFit="1" customWidth="1"/>
    <col min="14856" max="14856" width="13.140625" bestFit="1" customWidth="1"/>
    <col min="14857" max="14857" width="12.5703125" bestFit="1" customWidth="1"/>
    <col min="14858" max="14858" width="12.28515625" bestFit="1" customWidth="1"/>
    <col min="14861" max="14861" width="12.7109375" bestFit="1" customWidth="1"/>
    <col min="14868" max="14868" width="10.42578125" customWidth="1"/>
    <col min="15105" max="15105" width="10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1" width="12.28515625" bestFit="1" customWidth="1"/>
    <col min="15112" max="15112" width="13.140625" bestFit="1" customWidth="1"/>
    <col min="15113" max="15113" width="12.5703125" bestFit="1" customWidth="1"/>
    <col min="15114" max="15114" width="12.28515625" bestFit="1" customWidth="1"/>
    <col min="15117" max="15117" width="12.7109375" bestFit="1" customWidth="1"/>
    <col min="15124" max="15124" width="10.42578125" customWidth="1"/>
    <col min="15361" max="15361" width="10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67" width="12.28515625" bestFit="1" customWidth="1"/>
    <col min="15368" max="15368" width="13.140625" bestFit="1" customWidth="1"/>
    <col min="15369" max="15369" width="12.5703125" bestFit="1" customWidth="1"/>
    <col min="15370" max="15370" width="12.28515625" bestFit="1" customWidth="1"/>
    <col min="15373" max="15373" width="12.7109375" bestFit="1" customWidth="1"/>
    <col min="15380" max="15380" width="10.42578125" customWidth="1"/>
    <col min="15617" max="15617" width="10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3" width="12.28515625" bestFit="1" customWidth="1"/>
    <col min="15624" max="15624" width="13.140625" bestFit="1" customWidth="1"/>
    <col min="15625" max="15625" width="12.5703125" bestFit="1" customWidth="1"/>
    <col min="15626" max="15626" width="12.28515625" bestFit="1" customWidth="1"/>
    <col min="15629" max="15629" width="12.7109375" bestFit="1" customWidth="1"/>
    <col min="15636" max="15636" width="10.42578125" customWidth="1"/>
    <col min="15873" max="15873" width="10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79" width="12.28515625" bestFit="1" customWidth="1"/>
    <col min="15880" max="15880" width="13.140625" bestFit="1" customWidth="1"/>
    <col min="15881" max="15881" width="12.5703125" bestFit="1" customWidth="1"/>
    <col min="15882" max="15882" width="12.28515625" bestFit="1" customWidth="1"/>
    <col min="15885" max="15885" width="12.7109375" bestFit="1" customWidth="1"/>
    <col min="15892" max="15892" width="10.42578125" customWidth="1"/>
    <col min="16129" max="16129" width="10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5" width="12.28515625" bestFit="1" customWidth="1"/>
    <col min="16136" max="16136" width="13.140625" bestFit="1" customWidth="1"/>
    <col min="16137" max="16137" width="12.5703125" bestFit="1" customWidth="1"/>
    <col min="16138" max="16138" width="12.28515625" bestFit="1" customWidth="1"/>
    <col min="16141" max="16141" width="12.7109375" bestFit="1" customWidth="1"/>
    <col min="16148" max="16148" width="10.42578125" customWidth="1"/>
  </cols>
  <sheetData>
    <row r="1" spans="1:35" x14ac:dyDescent="0.25">
      <c r="A1" s="12" t="str">
        <f>'[1]Manganese Graphs'!C34</f>
        <v>Manganese (mg/l)</v>
      </c>
      <c r="B1" s="12"/>
      <c r="C1" s="12"/>
      <c r="D1" s="12"/>
      <c r="E1" s="12"/>
      <c r="F1" s="12"/>
      <c r="G1" s="12"/>
      <c r="H1" s="12"/>
      <c r="I1" s="12"/>
      <c r="J1" s="12"/>
    </row>
    <row r="2" spans="1:35" x14ac:dyDescent="0.25">
      <c r="A2" s="2" t="str">
        <f>'[1]Manganese Graphs'!C35</f>
        <v>Time (min)</v>
      </c>
      <c r="B2" s="12">
        <f>'[1]Manganese Graphs'!D35</f>
        <v>6.5</v>
      </c>
      <c r="C2" s="12"/>
      <c r="D2" s="12"/>
      <c r="E2" s="12">
        <f>'[1]Manganese Graphs'!G35</f>
        <v>7.5</v>
      </c>
      <c r="F2" s="12"/>
      <c r="G2" s="12"/>
      <c r="H2" s="12">
        <f>'[1]Manganese Graphs'!J35</f>
        <v>8.5</v>
      </c>
      <c r="I2" s="12"/>
      <c r="J2" s="12"/>
    </row>
    <row r="3" spans="1:35" x14ac:dyDescent="0.25">
      <c r="A3" s="2">
        <f>'[1]Manganese Graphs'!C36</f>
        <v>0</v>
      </c>
      <c r="B3" s="2" t="str">
        <f>'[1]Manganese Graphs'!D36</f>
        <v>0,174 (l/min)</v>
      </c>
      <c r="C3" s="2" t="str">
        <f>'[1]Manganese Graphs'!E36</f>
        <v>0,262 (l/min)</v>
      </c>
      <c r="D3" s="2" t="str">
        <f>'[1]Manganese Graphs'!F36</f>
        <v>0,523 (l/min)</v>
      </c>
      <c r="E3" s="2" t="str">
        <f>'[1]Manganese Graphs'!G36</f>
        <v>0,174 (l/min)</v>
      </c>
      <c r="F3" s="2" t="str">
        <f>'[1]Manganese Graphs'!H36</f>
        <v>0,262 (l/min)</v>
      </c>
      <c r="G3" s="2" t="str">
        <f>'[1]Manganese Graphs'!I36</f>
        <v>0,523 (l/min)</v>
      </c>
      <c r="H3" s="2" t="str">
        <f>'[1]Manganese Graphs'!J36</f>
        <v>0,174 (l/min)</v>
      </c>
      <c r="I3" s="2" t="str">
        <f>'[1]Manganese Graphs'!K36</f>
        <v>0,262 (l/min)</v>
      </c>
      <c r="J3" s="2" t="str">
        <f>'[1]Manganese Graphs'!L36</f>
        <v>0,523 (l/min)</v>
      </c>
    </row>
    <row r="4" spans="1:35" x14ac:dyDescent="0.25">
      <c r="A4" s="2">
        <f>'[1]Manganese Graphs'!C37</f>
        <v>0</v>
      </c>
      <c r="B4" s="2" t="str">
        <f>'[1]Manganese Graphs'!D37</f>
        <v>1,67 (ml/min)</v>
      </c>
      <c r="C4" s="2" t="str">
        <f>'[1]Manganese Graphs'!E37</f>
        <v>2,52(ml/min)</v>
      </c>
      <c r="D4" s="2" t="str">
        <f>'[1]Manganese Graphs'!F37</f>
        <v>5,0 (ml/min)</v>
      </c>
      <c r="E4" s="2" t="str">
        <f>'[1]Manganese Graphs'!G37</f>
        <v>1,67 (ml/min)</v>
      </c>
      <c r="F4" s="2" t="str">
        <f>'[1]Manganese Graphs'!H37</f>
        <v>2,52(ml/min)</v>
      </c>
      <c r="G4" s="2" t="str">
        <f>'[1]Manganese Graphs'!I37</f>
        <v>5,0 (ml/min)</v>
      </c>
      <c r="H4" s="2" t="str">
        <f>'[1]Manganese Graphs'!J37</f>
        <v>1,67 (ml/min)</v>
      </c>
      <c r="I4" s="2" t="str">
        <f>'[1]Manganese Graphs'!K37</f>
        <v>2,52(ml/min)</v>
      </c>
      <c r="J4" s="2" t="str">
        <f>'[1]Manganese Graphs'!L37</f>
        <v>5,0 (ml/min)</v>
      </c>
    </row>
    <row r="5" spans="1:35" x14ac:dyDescent="0.25">
      <c r="A5">
        <f>'[1]Manganese Graphs'!C38</f>
        <v>10</v>
      </c>
      <c r="B5" s="3">
        <f>'[1]Manganese Graphs'!D38</f>
        <v>0.3</v>
      </c>
      <c r="C5" s="3">
        <f>'[1]Manganese Graphs'!E38</f>
        <v>0.2</v>
      </c>
      <c r="D5" s="3">
        <f>'[1]Manganese Graphs'!F38</f>
        <v>0.5</v>
      </c>
      <c r="E5" s="3">
        <f>'[1]Manganese Graphs'!G38</f>
        <v>0.53</v>
      </c>
      <c r="F5" s="3">
        <f>'[1]Manganese Graphs'!H38</f>
        <v>0.37</v>
      </c>
      <c r="G5" s="3">
        <f>'[1]Manganese Graphs'!I38</f>
        <v>0.5</v>
      </c>
      <c r="H5" s="3">
        <f>'[1]Manganese Graphs'!J38</f>
        <v>0.53333333333333333</v>
      </c>
      <c r="I5" s="3">
        <f>'[1]Manganese Graphs'!K38</f>
        <v>0.53333333333333333</v>
      </c>
      <c r="J5" s="3">
        <f>'[1]Manganese Graphs'!L38</f>
        <v>0.6333333333333333</v>
      </c>
    </row>
    <row r="6" spans="1:35" x14ac:dyDescent="0.25">
      <c r="A6">
        <f>'[1]Manganese Graphs'!C39</f>
        <v>20</v>
      </c>
      <c r="B6" s="3">
        <f>'[1]Manganese Graphs'!D39</f>
        <v>0.4</v>
      </c>
      <c r="C6" s="3">
        <f>'[1]Manganese Graphs'!E39</f>
        <v>0.2</v>
      </c>
      <c r="D6" s="3">
        <f>'[1]Manganese Graphs'!F39</f>
        <v>0.6</v>
      </c>
      <c r="E6" s="3">
        <f>'[1]Manganese Graphs'!G39</f>
        <v>0.5</v>
      </c>
      <c r="F6" s="3">
        <f>'[1]Manganese Graphs'!H39</f>
        <v>0.3</v>
      </c>
      <c r="G6" s="3">
        <f>'[1]Manganese Graphs'!I39</f>
        <v>0.6</v>
      </c>
      <c r="H6" s="3">
        <f>'[1]Manganese Graphs'!J39</f>
        <v>0.56666666666666676</v>
      </c>
      <c r="I6" s="3">
        <f>'[1]Manganese Graphs'!K39</f>
        <v>0.5</v>
      </c>
      <c r="J6" s="3">
        <f>'[1]Manganese Graphs'!L39</f>
        <v>0.5</v>
      </c>
    </row>
    <row r="7" spans="1:35" x14ac:dyDescent="0.25">
      <c r="A7">
        <f>'[1]Manganese Graphs'!C40</f>
        <v>30</v>
      </c>
      <c r="B7" s="3">
        <f>'[1]Manganese Graphs'!D40</f>
        <v>0.63</v>
      </c>
      <c r="C7" s="3">
        <f>'[1]Manganese Graphs'!E40</f>
        <v>0.37</v>
      </c>
      <c r="D7" s="3">
        <f>'[1]Manganese Graphs'!F40</f>
        <v>0.63</v>
      </c>
      <c r="E7" s="3">
        <f>'[1]Manganese Graphs'!G40</f>
        <v>0.5</v>
      </c>
      <c r="F7" s="3">
        <f>'[1]Manganese Graphs'!H40</f>
        <v>0.33</v>
      </c>
      <c r="G7" s="3">
        <f>'[1]Manganese Graphs'!I40</f>
        <v>0.63</v>
      </c>
      <c r="H7" s="3">
        <f>'[1]Manganese Graphs'!J40</f>
        <v>0.46666666666666662</v>
      </c>
      <c r="I7" s="3">
        <f>'[1]Manganese Graphs'!K40</f>
        <v>0.5</v>
      </c>
      <c r="J7" s="3">
        <f>'[1]Manganese Graphs'!L40</f>
        <v>0.56666666666666676</v>
      </c>
    </row>
    <row r="8" spans="1:35" x14ac:dyDescent="0.25">
      <c r="A8">
        <f>'[1]Manganese Graphs'!C41</f>
        <v>40</v>
      </c>
      <c r="B8" s="3">
        <f>'[1]Manganese Graphs'!D41</f>
        <v>0.6</v>
      </c>
      <c r="C8" s="3">
        <f>'[1]Manganese Graphs'!E41</f>
        <v>0.3</v>
      </c>
      <c r="D8" s="3">
        <f>'[1]Manganese Graphs'!F41</f>
        <v>0.6</v>
      </c>
      <c r="E8" s="3">
        <f>'[1]Manganese Graphs'!G41</f>
        <v>0.5</v>
      </c>
      <c r="F8" s="3">
        <f>'[1]Manganese Graphs'!H41</f>
        <v>0.4</v>
      </c>
      <c r="G8" s="3">
        <f>'[1]Manganese Graphs'!I41</f>
        <v>0.6</v>
      </c>
      <c r="H8" s="3">
        <f>'[1]Manganese Graphs'!J41</f>
        <v>0.33333333333333331</v>
      </c>
      <c r="I8" s="3">
        <f>'[1]Manganese Graphs'!K41</f>
        <v>0.5</v>
      </c>
      <c r="J8" s="3">
        <f>'[1]Manganese Graphs'!L41</f>
        <v>0.56666666666666676</v>
      </c>
    </row>
    <row r="9" spans="1:35" x14ac:dyDescent="0.25">
      <c r="A9">
        <f>'[1]Manganese Graphs'!C42</f>
        <v>50</v>
      </c>
      <c r="B9" s="3">
        <f>'[1]Manganese Graphs'!D42</f>
        <v>0.5</v>
      </c>
      <c r="C9" s="3">
        <f>'[1]Manganese Graphs'!E42</f>
        <v>0.3</v>
      </c>
      <c r="D9" s="3">
        <f>'[1]Manganese Graphs'!F42</f>
        <v>0.4</v>
      </c>
      <c r="E9" s="3">
        <f>'[1]Manganese Graphs'!G42</f>
        <v>0.5</v>
      </c>
      <c r="F9" s="3">
        <f>'[1]Manganese Graphs'!H42</f>
        <v>0.4</v>
      </c>
      <c r="G9" s="3">
        <f>'[1]Manganese Graphs'!I42</f>
        <v>0.4</v>
      </c>
      <c r="H9" s="3">
        <f>'[1]Manganese Graphs'!J42</f>
        <v>0.43333333333333335</v>
      </c>
      <c r="I9" s="3">
        <f>'[1]Manganese Graphs'!K42</f>
        <v>0.46666666666666662</v>
      </c>
      <c r="J9" s="3">
        <f>'[1]Manganese Graphs'!L42</f>
        <v>0.6333333333333333</v>
      </c>
    </row>
    <row r="10" spans="1:35" x14ac:dyDescent="0.25">
      <c r="A10">
        <f>'[1]Manganese Graphs'!C43</f>
        <v>60</v>
      </c>
      <c r="B10" s="3">
        <f>'[1]Manganese Graphs'!D43</f>
        <v>0.5</v>
      </c>
      <c r="C10" s="3">
        <f>'[1]Manganese Graphs'!E43</f>
        <v>0.37</v>
      </c>
      <c r="D10" s="3">
        <f>'[1]Manganese Graphs'!F43</f>
        <v>0.5</v>
      </c>
      <c r="E10" s="3">
        <f>'[1]Manganese Graphs'!G43</f>
        <v>0.47</v>
      </c>
      <c r="F10" s="3">
        <f>'[1]Manganese Graphs'!H43</f>
        <v>0.3</v>
      </c>
      <c r="G10" s="3">
        <f>'[1]Manganese Graphs'!I43</f>
        <v>0.5</v>
      </c>
      <c r="H10" s="3">
        <f>'[1]Manganese Graphs'!J43</f>
        <v>0.53333333333333333</v>
      </c>
      <c r="I10" s="3">
        <f>'[1]Manganese Graphs'!K43</f>
        <v>0.53333333333333333</v>
      </c>
      <c r="J10" s="3">
        <f>'[1]Manganese Graphs'!L43</f>
        <v>0.6</v>
      </c>
    </row>
    <row r="12" spans="1:35" x14ac:dyDescent="0.2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"/>
      <c r="M12" s="12" t="s"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"/>
      <c r="Y12" s="12" t="s">
        <v>1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25">
      <c r="A13" s="12" t="s">
        <v>39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"/>
      <c r="M13" s="12" t="s">
        <v>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2" t="s">
        <v>2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25">
      <c r="A14" s="12" t="s">
        <v>3</v>
      </c>
      <c r="B14" s="12"/>
      <c r="C14" s="12"/>
      <c r="D14" s="4" t="s">
        <v>4</v>
      </c>
      <c r="H14" s="2" t="s">
        <v>5</v>
      </c>
      <c r="J14" s="2" t="s">
        <v>4</v>
      </c>
      <c r="L14" s="1"/>
      <c r="M14" s="12" t="s">
        <v>3</v>
      </c>
      <c r="N14" s="12"/>
      <c r="O14" s="12"/>
      <c r="P14" s="4" t="s">
        <v>4</v>
      </c>
      <c r="T14" s="2" t="s">
        <v>5</v>
      </c>
      <c r="V14" s="2" t="s">
        <v>4</v>
      </c>
      <c r="X14" s="1"/>
      <c r="Y14" s="12" t="s">
        <v>3</v>
      </c>
      <c r="Z14" s="12"/>
      <c r="AA14" s="12"/>
      <c r="AB14" s="4" t="s">
        <v>4</v>
      </c>
      <c r="AF14" s="2" t="s">
        <v>5</v>
      </c>
      <c r="AH14" s="2" t="s">
        <v>4</v>
      </c>
    </row>
    <row r="15" spans="1:35" x14ac:dyDescent="0.25">
      <c r="A15" s="5"/>
      <c r="B15" s="5" t="s">
        <v>6</v>
      </c>
      <c r="C15" s="5"/>
      <c r="D15" s="4"/>
      <c r="H15" s="2"/>
      <c r="J15" s="2"/>
      <c r="L15" s="1"/>
      <c r="M15" s="5"/>
      <c r="N15" s="5" t="s">
        <v>7</v>
      </c>
      <c r="O15" s="5"/>
      <c r="P15" s="4"/>
      <c r="T15" s="2"/>
      <c r="V15" s="2"/>
      <c r="X15" s="1"/>
      <c r="Y15" s="5"/>
      <c r="Z15" s="5" t="s">
        <v>8</v>
      </c>
      <c r="AA15" s="5"/>
      <c r="AB15" s="4"/>
      <c r="AF15" s="2"/>
      <c r="AH15" s="2"/>
    </row>
    <row r="16" spans="1:35" x14ac:dyDescent="0.25">
      <c r="A16" s="5"/>
      <c r="B16" s="5" t="s">
        <v>9</v>
      </c>
      <c r="C16" s="5"/>
      <c r="D16" s="4"/>
      <c r="H16" s="2"/>
      <c r="J16" s="2"/>
      <c r="L16" s="1"/>
      <c r="M16" s="5"/>
      <c r="N16" s="5" t="s">
        <v>10</v>
      </c>
      <c r="O16" s="5"/>
      <c r="P16" s="4"/>
      <c r="T16" s="2"/>
      <c r="V16" s="2"/>
      <c r="X16" s="1"/>
      <c r="Y16" s="5"/>
      <c r="Z16" s="5" t="s">
        <v>11</v>
      </c>
      <c r="AA16" s="5"/>
      <c r="AB16" s="4"/>
      <c r="AF16" s="2"/>
      <c r="AH16" s="2"/>
    </row>
    <row r="17" spans="1:35" ht="18" x14ac:dyDescent="0.35">
      <c r="A17" t="s">
        <v>12</v>
      </c>
      <c r="B17" t="s">
        <v>13</v>
      </c>
      <c r="C17" t="s">
        <v>14</v>
      </c>
      <c r="D17" t="s">
        <v>15</v>
      </c>
      <c r="H17" t="s">
        <v>14</v>
      </c>
      <c r="J17" t="s">
        <v>16</v>
      </c>
      <c r="L17" s="1"/>
      <c r="M17" t="s">
        <v>12</v>
      </c>
      <c r="N17" t="s">
        <v>13</v>
      </c>
      <c r="O17" t="s">
        <v>14</v>
      </c>
      <c r="P17" t="s">
        <v>15</v>
      </c>
      <c r="T17" t="s">
        <v>14</v>
      </c>
      <c r="V17" t="s">
        <v>16</v>
      </c>
      <c r="X17" s="1"/>
      <c r="Y17" t="s">
        <v>12</v>
      </c>
      <c r="Z17" t="s">
        <v>13</v>
      </c>
      <c r="AA17" t="s">
        <v>14</v>
      </c>
      <c r="AB17" t="s">
        <v>15</v>
      </c>
      <c r="AF17" t="s">
        <v>14</v>
      </c>
      <c r="AH17" t="s">
        <v>16</v>
      </c>
    </row>
    <row r="18" spans="1:35" x14ac:dyDescent="0.25">
      <c r="A18">
        <v>2.7</v>
      </c>
      <c r="B18" s="6">
        <f t="shared" ref="B18:B23" si="0">B5</f>
        <v>0.3</v>
      </c>
      <c r="C18">
        <f t="shared" ref="C18:C23" si="1">((((A18-B18)/$B$34))*$B$35)</f>
        <v>6.2421524663677132E-5</v>
      </c>
      <c r="D18">
        <f t="shared" ref="D18:D23" si="2">LN(B18)</f>
        <v>-1.2039728043259361</v>
      </c>
      <c r="E18">
        <f t="shared" ref="E18:E23" si="3">(C18-$C$29)^2</f>
        <v>2.3993889101150481E-11</v>
      </c>
      <c r="F18" t="s">
        <v>17</v>
      </c>
      <c r="H18">
        <f>$H$39*LN($D$39*B18)</f>
        <v>-152446465.31139404</v>
      </c>
      <c r="J18">
        <f t="shared" ref="J18:J23" si="4">(C18-H18)^2</f>
        <v>2.32399247859571E+16</v>
      </c>
      <c r="L18" s="1"/>
      <c r="M18">
        <v>2.7</v>
      </c>
      <c r="N18" s="6">
        <f t="shared" ref="N18:N23" si="5">C5</f>
        <v>0.2</v>
      </c>
      <c r="O18">
        <f t="shared" ref="O18:O23" si="6">((((M18-N18)/$B$34))*$B$35)</f>
        <v>6.5022421524663673E-5</v>
      </c>
      <c r="P18">
        <f t="shared" ref="P18:P23" si="7">LN(N18)</f>
        <v>-1.6094379124341003</v>
      </c>
      <c r="Q18">
        <f t="shared" ref="Q18:Q23" si="8">(O18-$C$29)^2</f>
        <v>5.6238789796251182E-11</v>
      </c>
      <c r="R18" t="s">
        <v>17</v>
      </c>
      <c r="T18">
        <f>$T$39*LN($P$39*N18)</f>
        <v>9.841732424604181E-6</v>
      </c>
      <c r="V18">
        <f t="shared" ref="V18:V23" si="9">(O18-T18)^2</f>
        <v>3.0449084495574248E-9</v>
      </c>
      <c r="X18" s="1"/>
      <c r="Y18">
        <v>2.7</v>
      </c>
      <c r="Z18" s="6">
        <f t="shared" ref="Z18:Z23" si="10">D5</f>
        <v>0.5</v>
      </c>
      <c r="AA18">
        <f t="shared" ref="AA18:AA23" si="11">((((Y18-Z18)/$B$34))*$B$35)</f>
        <v>5.7219730941704037E-5</v>
      </c>
      <c r="AB18">
        <f t="shared" ref="AB18:AB23" si="12">LN(Z18)</f>
        <v>-0.69314718055994529</v>
      </c>
      <c r="AC18">
        <f t="shared" ref="AC18:AC23" si="13">(AA18-$C$29)^2</f>
        <v>9.207459988694222E-14</v>
      </c>
      <c r="AD18" t="s">
        <v>17</v>
      </c>
      <c r="AF18">
        <f>$AF$39*LN($AB$39*Z18)</f>
        <v>1.3516841704683944E-5</v>
      </c>
      <c r="AH18">
        <f t="shared" ref="AH18:AH23" si="14">(AA18-AF18)^2</f>
        <v>1.9099425276632466E-9</v>
      </c>
    </row>
    <row r="19" spans="1:35" x14ac:dyDescent="0.25">
      <c r="A19">
        <v>2.7</v>
      </c>
      <c r="B19" s="6">
        <f t="shared" si="0"/>
        <v>0.4</v>
      </c>
      <c r="C19">
        <f t="shared" si="1"/>
        <v>5.9820627802690591E-5</v>
      </c>
      <c r="D19">
        <f t="shared" si="2"/>
        <v>-0.916290731874155</v>
      </c>
      <c r="E19">
        <f t="shared" si="3"/>
        <v>5.2783173690290644E-12</v>
      </c>
      <c r="H19">
        <f t="shared" ref="H19:H23" si="15">$H$39*LN($D$39*B19)</f>
        <v>-167891278.97171664</v>
      </c>
      <c r="J19">
        <f t="shared" si="4"/>
        <v>2.8187481554778868E+16</v>
      </c>
      <c r="L19" s="1"/>
      <c r="M19">
        <v>2.7</v>
      </c>
      <c r="N19" s="6">
        <f t="shared" si="5"/>
        <v>0.2</v>
      </c>
      <c r="O19">
        <f t="shared" si="6"/>
        <v>6.5022421524663673E-5</v>
      </c>
      <c r="P19">
        <f t="shared" si="7"/>
        <v>-1.6094379124341003</v>
      </c>
      <c r="Q19">
        <f t="shared" si="8"/>
        <v>5.6238789796251182E-11</v>
      </c>
      <c r="T19">
        <f t="shared" ref="T19:T23" si="16">$T$39*LN($P$39*N19)</f>
        <v>9.841732424604181E-6</v>
      </c>
      <c r="V19">
        <f t="shared" si="9"/>
        <v>3.0449084495574248E-9</v>
      </c>
      <c r="X19" s="1"/>
      <c r="Y19">
        <v>2.7</v>
      </c>
      <c r="Z19" s="6">
        <f t="shared" si="10"/>
        <v>0.6</v>
      </c>
      <c r="AA19">
        <f t="shared" si="11"/>
        <v>5.4618834080717482E-5</v>
      </c>
      <c r="AB19">
        <f t="shared" si="12"/>
        <v>-0.51082562376599072</v>
      </c>
      <c r="AC19">
        <f t="shared" si="13"/>
        <v>8.4351607937242456E-12</v>
      </c>
      <c r="AF19">
        <f t="shared" ref="AF19:AF23" si="17">$AF$39*LN($AB$39*Z19)</f>
        <v>1.4248107035679431E-5</v>
      </c>
      <c r="AH19">
        <f t="shared" si="14"/>
        <v>1.6297956021449669E-9</v>
      </c>
    </row>
    <row r="20" spans="1:35" x14ac:dyDescent="0.25">
      <c r="A20">
        <v>2.7</v>
      </c>
      <c r="B20" s="6">
        <f t="shared" si="0"/>
        <v>0.63</v>
      </c>
      <c r="C20">
        <f t="shared" si="1"/>
        <v>5.3838565022421525E-5</v>
      </c>
      <c r="D20">
        <f t="shared" si="2"/>
        <v>-0.46203545959655867</v>
      </c>
      <c r="E20">
        <f t="shared" si="3"/>
        <v>1.3576305799656353E-11</v>
      </c>
      <c r="H20">
        <f t="shared" si="15"/>
        <v>-192278923.20256296</v>
      </c>
      <c r="J20">
        <f t="shared" si="4"/>
        <v>3.6971184307957816E+16</v>
      </c>
      <c r="L20" s="1"/>
      <c r="M20">
        <v>2.7</v>
      </c>
      <c r="N20" s="6">
        <f t="shared" si="5"/>
        <v>0.37</v>
      </c>
      <c r="O20">
        <f t="shared" si="6"/>
        <v>6.0600896860986548E-5</v>
      </c>
      <c r="P20">
        <f t="shared" si="7"/>
        <v>-0.9942522733438669</v>
      </c>
      <c r="Q20">
        <f t="shared" si="8"/>
        <v>9.4724093475526315E-12</v>
      </c>
      <c r="T20">
        <f t="shared" si="16"/>
        <v>1.230915283228198E-5</v>
      </c>
      <c r="V20">
        <f t="shared" si="9"/>
        <v>2.3320925413339231E-9</v>
      </c>
      <c r="X20" s="1"/>
      <c r="Y20">
        <v>2.7</v>
      </c>
      <c r="Z20" s="6">
        <f t="shared" si="10"/>
        <v>0.63</v>
      </c>
      <c r="AA20">
        <f t="shared" si="11"/>
        <v>5.3838565022421525E-5</v>
      </c>
      <c r="AB20">
        <f t="shared" si="12"/>
        <v>-0.46203545959655867</v>
      </c>
      <c r="AC20">
        <f t="shared" si="13"/>
        <v>1.3576305799656353E-11</v>
      </c>
      <c r="AF20">
        <f t="shared" si="17"/>
        <v>1.4443797310477847E-5</v>
      </c>
      <c r="AH20">
        <f t="shared" si="14"/>
        <v>1.5519477230780005E-9</v>
      </c>
    </row>
    <row r="21" spans="1:35" x14ac:dyDescent="0.25">
      <c r="A21">
        <v>2.7</v>
      </c>
      <c r="B21" s="6">
        <f t="shared" si="0"/>
        <v>0.6</v>
      </c>
      <c r="C21">
        <f t="shared" si="1"/>
        <v>5.4618834080717482E-5</v>
      </c>
      <c r="D21">
        <f t="shared" si="2"/>
        <v>-0.51082562376599072</v>
      </c>
      <c r="E21">
        <f t="shared" si="3"/>
        <v>8.4351607937242456E-12</v>
      </c>
      <c r="H21">
        <f t="shared" si="15"/>
        <v>-189659521.20913589</v>
      </c>
      <c r="J21">
        <f t="shared" si="4"/>
        <v>3.5970733985299388E+16</v>
      </c>
      <c r="L21" s="1"/>
      <c r="M21">
        <v>2.7</v>
      </c>
      <c r="N21" s="6">
        <f t="shared" si="5"/>
        <v>0.3</v>
      </c>
      <c r="O21">
        <f t="shared" si="6"/>
        <v>6.2421524663677132E-5</v>
      </c>
      <c r="P21">
        <f t="shared" si="7"/>
        <v>-1.2039728043259361</v>
      </c>
      <c r="Q21">
        <f t="shared" si="8"/>
        <v>2.3993889101150481E-11</v>
      </c>
      <c r="T21">
        <f t="shared" si="16"/>
        <v>1.1467994188170197E-5</v>
      </c>
      <c r="V21">
        <f t="shared" si="9"/>
        <v>2.5962622679184143E-9</v>
      </c>
      <c r="X21" s="1"/>
      <c r="Y21">
        <v>2.7</v>
      </c>
      <c r="Z21" s="6">
        <f t="shared" si="10"/>
        <v>0.6</v>
      </c>
      <c r="AA21">
        <f t="shared" si="11"/>
        <v>5.4618834080717482E-5</v>
      </c>
      <c r="AB21">
        <f t="shared" si="12"/>
        <v>-0.51082562376599072</v>
      </c>
      <c r="AC21">
        <f t="shared" si="13"/>
        <v>8.4351607937242456E-12</v>
      </c>
      <c r="AF21">
        <f t="shared" si="17"/>
        <v>1.4248107035679431E-5</v>
      </c>
      <c r="AH21">
        <f t="shared" si="14"/>
        <v>1.6297956021449669E-9</v>
      </c>
    </row>
    <row r="22" spans="1:35" x14ac:dyDescent="0.25">
      <c r="A22">
        <v>2.7</v>
      </c>
      <c r="B22" s="6">
        <f t="shared" si="0"/>
        <v>0.5</v>
      </c>
      <c r="C22">
        <f t="shared" si="1"/>
        <v>5.7219730941704037E-5</v>
      </c>
      <c r="D22">
        <f t="shared" si="2"/>
        <v>-0.69314718055994529</v>
      </c>
      <c r="E22">
        <f t="shared" si="3"/>
        <v>9.207459988694222E-14</v>
      </c>
      <c r="H22">
        <f t="shared" si="15"/>
        <v>-179871207.16181359</v>
      </c>
      <c r="J22">
        <f t="shared" si="4"/>
        <v>3.2353651165868644E+16</v>
      </c>
      <c r="L22" s="1"/>
      <c r="M22">
        <v>2.7</v>
      </c>
      <c r="N22" s="6">
        <f t="shared" si="5"/>
        <v>0.3</v>
      </c>
      <c r="O22">
        <f t="shared" si="6"/>
        <v>6.2421524663677132E-5</v>
      </c>
      <c r="P22">
        <f t="shared" si="7"/>
        <v>-1.2039728043259361</v>
      </c>
      <c r="Q22">
        <f t="shared" si="8"/>
        <v>2.3993889101150481E-11</v>
      </c>
      <c r="T22">
        <f t="shared" si="16"/>
        <v>1.1467994188170197E-5</v>
      </c>
      <c r="V22">
        <f t="shared" si="9"/>
        <v>2.5962622679184143E-9</v>
      </c>
      <c r="X22" s="1"/>
      <c r="Y22">
        <v>2.7</v>
      </c>
      <c r="Z22" s="6">
        <f t="shared" si="10"/>
        <v>0.4</v>
      </c>
      <c r="AA22">
        <f t="shared" si="11"/>
        <v>5.9820627802690591E-5</v>
      </c>
      <c r="AB22">
        <f t="shared" si="12"/>
        <v>-0.916290731874155</v>
      </c>
      <c r="AC22">
        <f t="shared" si="13"/>
        <v>5.2783173690290644E-12</v>
      </c>
      <c r="AF22">
        <f t="shared" si="17"/>
        <v>1.2621845272113415E-5</v>
      </c>
      <c r="AH22">
        <f t="shared" si="14"/>
        <v>2.2277250723687176E-9</v>
      </c>
    </row>
    <row r="23" spans="1:35" x14ac:dyDescent="0.25">
      <c r="A23">
        <v>2.7</v>
      </c>
      <c r="B23" s="6">
        <f t="shared" si="0"/>
        <v>0.5</v>
      </c>
      <c r="C23">
        <f t="shared" si="1"/>
        <v>5.7219730941704037E-5</v>
      </c>
      <c r="D23">
        <f t="shared" si="2"/>
        <v>-0.69314718055994529</v>
      </c>
      <c r="E23">
        <f t="shared" si="3"/>
        <v>9.207459988694222E-14</v>
      </c>
      <c r="H23">
        <f t="shared" si="15"/>
        <v>-179871207.16181359</v>
      </c>
      <c r="J23">
        <f t="shared" si="4"/>
        <v>3.2353651165868644E+16</v>
      </c>
      <c r="L23" s="1"/>
      <c r="M23">
        <v>2.7</v>
      </c>
      <c r="N23" s="6">
        <f t="shared" si="5"/>
        <v>0.37</v>
      </c>
      <c r="O23">
        <f t="shared" si="6"/>
        <v>6.0600896860986548E-5</v>
      </c>
      <c r="P23">
        <f t="shared" si="7"/>
        <v>-0.9942522733438669</v>
      </c>
      <c r="Q23">
        <f t="shared" si="8"/>
        <v>9.4724093475526315E-12</v>
      </c>
      <c r="T23">
        <f t="shared" si="16"/>
        <v>1.230915283228198E-5</v>
      </c>
      <c r="V23">
        <f t="shared" si="9"/>
        <v>2.3320925413339231E-9</v>
      </c>
      <c r="X23" s="1"/>
      <c r="Y23">
        <v>2.7</v>
      </c>
      <c r="Z23" s="6">
        <f t="shared" si="10"/>
        <v>0.5</v>
      </c>
      <c r="AA23">
        <f t="shared" si="11"/>
        <v>5.7219730941704037E-5</v>
      </c>
      <c r="AB23">
        <f t="shared" si="12"/>
        <v>-0.69314718055994529</v>
      </c>
      <c r="AC23">
        <f t="shared" si="13"/>
        <v>9.207459988694222E-14</v>
      </c>
      <c r="AF23">
        <f t="shared" si="17"/>
        <v>1.3516841704683944E-5</v>
      </c>
      <c r="AH23">
        <f t="shared" si="14"/>
        <v>1.9099425276632466E-9</v>
      </c>
    </row>
    <row r="24" spans="1:35" x14ac:dyDescent="0.25">
      <c r="B24" s="7"/>
      <c r="L24" s="1"/>
      <c r="N24" s="7"/>
      <c r="X24" s="1"/>
      <c r="Z24" s="7"/>
    </row>
    <row r="25" spans="1:35" x14ac:dyDescent="0.25">
      <c r="B25" s="7"/>
      <c r="L25" s="1"/>
      <c r="N25" s="7"/>
      <c r="X25" s="1"/>
      <c r="Z25" s="7"/>
    </row>
    <row r="26" spans="1:35" x14ac:dyDescent="0.25">
      <c r="B26" s="7"/>
      <c r="L26" s="1"/>
      <c r="N26" s="7"/>
      <c r="X26" s="1"/>
      <c r="Z26" s="7"/>
    </row>
    <row r="27" spans="1:35" x14ac:dyDescent="0.25">
      <c r="B27" s="7"/>
      <c r="L27" s="1"/>
      <c r="N27" s="7"/>
      <c r="X27" s="1"/>
      <c r="Z27" s="7"/>
    </row>
    <row r="28" spans="1:35" x14ac:dyDescent="0.25">
      <c r="B28" s="3"/>
      <c r="L28" s="1"/>
      <c r="N28" s="3"/>
      <c r="X28" s="1"/>
      <c r="Z28" s="3"/>
    </row>
    <row r="29" spans="1:35" x14ac:dyDescent="0.25">
      <c r="B29" s="8" t="s">
        <v>38</v>
      </c>
      <c r="C29" s="1">
        <f>AVERAGE(C18:C27)</f>
        <v>5.7523168908819133E-5</v>
      </c>
      <c r="D29" s="8" t="s">
        <v>18</v>
      </c>
      <c r="E29">
        <f>SUM(E18:E27)</f>
        <v>5.1467822263334021E-11</v>
      </c>
      <c r="G29" s="8" t="s">
        <v>38</v>
      </c>
      <c r="H29" s="1">
        <f>AVERAGE(H18:H27)</f>
        <v>-177003100.5030728</v>
      </c>
      <c r="J29" s="8" t="s">
        <v>19</v>
      </c>
      <c r="K29" s="8" t="s">
        <v>20</v>
      </c>
      <c r="L29" s="1"/>
      <c r="N29" s="8" t="s">
        <v>38</v>
      </c>
      <c r="O29" s="1">
        <f>AVERAGE(O18:O27)</f>
        <v>6.2681614349775782E-5</v>
      </c>
      <c r="P29" s="8" t="s">
        <v>18</v>
      </c>
      <c r="Q29">
        <f>SUM(Q18:Q27)</f>
        <v>1.794101764899086E-10</v>
      </c>
      <c r="S29" s="8" t="s">
        <v>38</v>
      </c>
      <c r="T29" s="1">
        <f>AVERAGE(T18:T27)</f>
        <v>1.1206293148352119E-5</v>
      </c>
      <c r="V29" s="8" t="s">
        <v>19</v>
      </c>
      <c r="W29" s="8" t="s">
        <v>20</v>
      </c>
      <c r="X29" s="1"/>
      <c r="Z29" s="8" t="s">
        <v>38</v>
      </c>
      <c r="AA29" s="1">
        <f>AVERAGE(AA18:AA27)</f>
        <v>5.6222720478325856E-5</v>
      </c>
      <c r="AB29" s="8" t="s">
        <v>18</v>
      </c>
      <c r="AC29">
        <f>SUM(AC18:AC27)</f>
        <v>3.5909093955907792E-11</v>
      </c>
      <c r="AE29" s="8" t="s">
        <v>38</v>
      </c>
      <c r="AF29" s="1">
        <f>AVERAGE(AF18:AF27)</f>
        <v>1.3765923343886336E-5</v>
      </c>
      <c r="AH29" s="8" t="s">
        <v>19</v>
      </c>
      <c r="AI29" s="8" t="s">
        <v>20</v>
      </c>
    </row>
    <row r="30" spans="1:35" x14ac:dyDescent="0.25">
      <c r="C30" t="s">
        <v>21</v>
      </c>
      <c r="E30" t="s">
        <v>22</v>
      </c>
      <c r="H30" t="s">
        <v>23</v>
      </c>
      <c r="J30">
        <f>SUM(J18:J27)</f>
        <v>1.8907662696573046E+17</v>
      </c>
      <c r="K30">
        <f>(H29-E29)^2</f>
        <v>3.1330097587700888E+16</v>
      </c>
      <c r="L30" s="1"/>
      <c r="O30" t="s">
        <v>21</v>
      </c>
      <c r="Q30" t="s">
        <v>22</v>
      </c>
      <c r="T30" t="s">
        <v>23</v>
      </c>
      <c r="V30">
        <f>SUM(V18:V27)</f>
        <v>1.5946526517619523E-8</v>
      </c>
      <c r="W30">
        <f>(T29-Q29)^2</f>
        <v>1.2557698511292856E-10</v>
      </c>
      <c r="X30" s="1"/>
      <c r="AA30" t="s">
        <v>21</v>
      </c>
      <c r="AC30" t="s">
        <v>22</v>
      </c>
      <c r="AF30" t="s">
        <v>23</v>
      </c>
      <c r="AH30">
        <f>SUM(AH18:AH27)</f>
        <v>1.0859149055063146E-8</v>
      </c>
      <c r="AI30">
        <f>(AF29-AC29)^2</f>
        <v>1.8949965686737474E-10</v>
      </c>
    </row>
    <row r="31" spans="1:35" x14ac:dyDescent="0.25">
      <c r="L31" s="1"/>
      <c r="X31" s="1"/>
    </row>
    <row r="32" spans="1:35" x14ac:dyDescent="0.25">
      <c r="L32" s="1"/>
      <c r="X32" s="1"/>
    </row>
    <row r="33" spans="1:35" x14ac:dyDescent="0.25">
      <c r="L33" s="1"/>
      <c r="X33" s="1"/>
    </row>
    <row r="34" spans="1:35" ht="18" x14ac:dyDescent="0.35">
      <c r="A34" t="s">
        <v>24</v>
      </c>
      <c r="B34">
        <v>6690</v>
      </c>
      <c r="E34" t="s">
        <v>25</v>
      </c>
      <c r="F34">
        <v>57.026124969071198</v>
      </c>
      <c r="L34" s="1"/>
      <c r="M34" t="s">
        <v>24</v>
      </c>
      <c r="N34">
        <v>6690</v>
      </c>
      <c r="Q34" t="s">
        <v>25</v>
      </c>
      <c r="R34">
        <v>58.160828468689225</v>
      </c>
      <c r="X34" s="1"/>
      <c r="Y34" t="s">
        <v>24</v>
      </c>
      <c r="Z34">
        <v>6690</v>
      </c>
      <c r="AC34" t="s">
        <v>25</v>
      </c>
      <c r="AD34">
        <v>58.160828468689225</v>
      </c>
    </row>
    <row r="35" spans="1:35" x14ac:dyDescent="0.25">
      <c r="A35" t="s">
        <v>26</v>
      </c>
      <c r="B35">
        <v>0.17399999999999999</v>
      </c>
      <c r="E35" t="s">
        <v>27</v>
      </c>
      <c r="F35">
        <v>-53687091.199995995</v>
      </c>
      <c r="L35" s="1"/>
      <c r="M35" t="s">
        <v>26</v>
      </c>
      <c r="N35">
        <v>0.17399999999999999</v>
      </c>
      <c r="Q35" t="s">
        <v>27</v>
      </c>
      <c r="R35">
        <v>4.0108550182132703E-6</v>
      </c>
      <c r="X35" s="1"/>
      <c r="Y35" t="s">
        <v>26</v>
      </c>
      <c r="Z35">
        <v>0.17399999999999999</v>
      </c>
      <c r="AC35" t="s">
        <v>27</v>
      </c>
      <c r="AD35">
        <v>4.0108550182132703E-6</v>
      </c>
    </row>
    <row r="36" spans="1:35" x14ac:dyDescent="0.25">
      <c r="E36" t="s">
        <v>28</v>
      </c>
      <c r="F36" s="9">
        <f>1-(K30/J30)</f>
        <v>0.83429946847222225</v>
      </c>
      <c r="L36" s="1"/>
      <c r="Q36" t="s">
        <v>28</v>
      </c>
      <c r="R36" s="9">
        <f>1-(W30/V30)</f>
        <v>0.99212511985138729</v>
      </c>
      <c r="X36" s="1"/>
      <c r="AC36" t="s">
        <v>28</v>
      </c>
      <c r="AD36" s="9">
        <f>1-(AI30/AH30)</f>
        <v>0.98254930879883084</v>
      </c>
    </row>
    <row r="37" spans="1:35" x14ac:dyDescent="0.25">
      <c r="L37" s="1"/>
      <c r="X37" s="1"/>
    </row>
    <row r="38" spans="1:35" ht="18.75" x14ac:dyDescent="0.35">
      <c r="A38" s="10" t="s">
        <v>29</v>
      </c>
      <c r="B38" s="10" t="s">
        <v>30</v>
      </c>
      <c r="C38" s="10" t="s">
        <v>31</v>
      </c>
      <c r="D38" s="10" t="s">
        <v>32</v>
      </c>
      <c r="E38" s="10" t="s">
        <v>33</v>
      </c>
      <c r="F38" s="10" t="s">
        <v>34</v>
      </c>
      <c r="G38" s="11" t="s">
        <v>35</v>
      </c>
      <c r="H38" s="10" t="s">
        <v>36</v>
      </c>
      <c r="L38" s="1"/>
      <c r="M38" s="10" t="s">
        <v>29</v>
      </c>
      <c r="N38" s="10" t="s">
        <v>30</v>
      </c>
      <c r="O38" s="10" t="s">
        <v>31</v>
      </c>
      <c r="P38" s="10" t="s">
        <v>32</v>
      </c>
      <c r="Q38" s="10" t="s">
        <v>33</v>
      </c>
      <c r="R38" s="10" t="s">
        <v>34</v>
      </c>
      <c r="S38" s="11" t="s">
        <v>35</v>
      </c>
      <c r="T38" s="10" t="s">
        <v>36</v>
      </c>
      <c r="X38" s="1"/>
      <c r="Y38" s="10" t="s">
        <v>29</v>
      </c>
      <c r="Z38" s="10" t="s">
        <v>30</v>
      </c>
      <c r="AA38" s="10" t="s">
        <v>31</v>
      </c>
      <c r="AB38" s="10" t="s">
        <v>32</v>
      </c>
      <c r="AC38" s="10" t="s">
        <v>33</v>
      </c>
      <c r="AD38" s="10" t="s">
        <v>34</v>
      </c>
      <c r="AE38" s="11" t="s">
        <v>35</v>
      </c>
      <c r="AF38" s="10" t="s">
        <v>36</v>
      </c>
    </row>
    <row r="39" spans="1:35" x14ac:dyDescent="0.25">
      <c r="A39">
        <f>SLOPE(C18:C23,D18:D23)</f>
        <v>-1.1560196024564127E-5</v>
      </c>
      <c r="B39">
        <f>INTERCEPT(C18:C23,D18:D23)</f>
        <v>4.8892675326678583E-5</v>
      </c>
      <c r="C39">
        <f>A39</f>
        <v>-1.1560196024564127E-5</v>
      </c>
      <c r="D39">
        <f>F34</f>
        <v>57.026124969071198</v>
      </c>
      <c r="E39">
        <v>8.3140000000000001</v>
      </c>
      <c r="F39">
        <v>298</v>
      </c>
      <c r="G39" s="9">
        <f>F36</f>
        <v>0.83429946847222225</v>
      </c>
      <c r="H39">
        <f>F35</f>
        <v>-53687091.199995995</v>
      </c>
      <c r="L39" s="1"/>
      <c r="M39">
        <f>SLOPE(O18:O23,P18:P23)</f>
        <v>-7.0827967027032536E-6</v>
      </c>
      <c r="N39">
        <f>INTERCEPT(O18:O23,P18:P23)</f>
        <v>5.3691980059338072E-5</v>
      </c>
      <c r="O39">
        <f>M39</f>
        <v>-7.0827967027032536E-6</v>
      </c>
      <c r="P39">
        <f>R34</f>
        <v>58.160828468689225</v>
      </c>
      <c r="Q39">
        <v>8.3140000000000001</v>
      </c>
      <c r="R39">
        <v>298</v>
      </c>
      <c r="S39" s="9">
        <f>R36</f>
        <v>0.99212511985138729</v>
      </c>
      <c r="T39">
        <f>R35</f>
        <v>4.0108550182132703E-6</v>
      </c>
      <c r="X39" s="1"/>
      <c r="Y39">
        <f>SLOPE(AA18:AA23,AB18:AB23)</f>
        <v>-1.3229117778078118E-5</v>
      </c>
      <c r="Z39">
        <f>INTERCEPT(AA18:AA23,AB18:AB23)</f>
        <v>4.7874547881052934E-5</v>
      </c>
      <c r="AA39">
        <f>Y39</f>
        <v>-1.3229117778078118E-5</v>
      </c>
      <c r="AB39">
        <v>58.160828468689225</v>
      </c>
      <c r="AC39">
        <v>8.3140000000000001</v>
      </c>
      <c r="AD39">
        <v>298</v>
      </c>
      <c r="AE39" s="9">
        <f>AD36</f>
        <v>0.98254930879883084</v>
      </c>
      <c r="AF39">
        <v>4.0108550182132703E-6</v>
      </c>
    </row>
    <row r="40" spans="1:35" x14ac:dyDescent="0.25">
      <c r="L40" s="1"/>
      <c r="X40" s="1"/>
    </row>
    <row r="41" spans="1:35" x14ac:dyDescent="0.25">
      <c r="L41" s="1"/>
      <c r="X41" s="1"/>
    </row>
    <row r="42" spans="1:35" x14ac:dyDescent="0.25">
      <c r="L42" s="1"/>
      <c r="X42" s="1"/>
    </row>
    <row r="43" spans="1:35" x14ac:dyDescent="0.25">
      <c r="L43" s="1"/>
      <c r="X43" s="1"/>
    </row>
    <row r="44" spans="1:35" x14ac:dyDescent="0.25">
      <c r="A44" s="12" t="s">
        <v>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  <c r="M44" s="12" t="s">
        <v>37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"/>
      <c r="Y44" s="12" t="s">
        <v>1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5">
      <c r="A45" s="12" t="s">
        <v>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"/>
      <c r="M45" s="12" t="s">
        <v>2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"/>
      <c r="Y45" s="12" t="s">
        <v>2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5">
      <c r="A46" s="12" t="s">
        <v>3</v>
      </c>
      <c r="B46" s="12"/>
      <c r="C46" s="12"/>
      <c r="D46" s="4" t="s">
        <v>4</v>
      </c>
      <c r="H46" s="2" t="s">
        <v>5</v>
      </c>
      <c r="J46" s="2" t="s">
        <v>4</v>
      </c>
      <c r="L46" s="1"/>
      <c r="M46" s="12" t="s">
        <v>3</v>
      </c>
      <c r="N46" s="12"/>
      <c r="O46" s="12"/>
      <c r="P46" s="4" t="s">
        <v>4</v>
      </c>
      <c r="T46" s="2" t="s">
        <v>5</v>
      </c>
      <c r="V46" s="2" t="s">
        <v>4</v>
      </c>
      <c r="X46" s="1"/>
      <c r="Y46" s="12" t="s">
        <v>3</v>
      </c>
      <c r="Z46" s="12"/>
      <c r="AA46" s="12"/>
      <c r="AB46" s="4" t="s">
        <v>4</v>
      </c>
      <c r="AF46" s="2" t="s">
        <v>5</v>
      </c>
      <c r="AH46" s="2" t="s">
        <v>4</v>
      </c>
    </row>
    <row r="47" spans="1:35" x14ac:dyDescent="0.25">
      <c r="A47" s="5"/>
      <c r="B47" s="5" t="s">
        <v>6</v>
      </c>
      <c r="C47" s="5"/>
      <c r="D47" s="4"/>
      <c r="H47" s="2"/>
      <c r="J47" s="2"/>
      <c r="L47" s="1"/>
      <c r="M47" s="5"/>
      <c r="N47" s="5" t="s">
        <v>7</v>
      </c>
      <c r="O47" s="5"/>
      <c r="P47" s="4"/>
      <c r="T47" s="2"/>
      <c r="V47" s="2"/>
      <c r="X47" s="1"/>
      <c r="Y47" s="5"/>
      <c r="Z47" s="5" t="s">
        <v>8</v>
      </c>
      <c r="AA47" s="5"/>
      <c r="AB47" s="4"/>
      <c r="AF47" s="2"/>
      <c r="AH47" s="2"/>
    </row>
    <row r="48" spans="1:35" x14ac:dyDescent="0.25">
      <c r="A48" s="5"/>
      <c r="B48" s="5" t="s">
        <v>9</v>
      </c>
      <c r="C48" s="5"/>
      <c r="D48" s="4"/>
      <c r="H48" s="2"/>
      <c r="J48" s="2"/>
      <c r="L48" s="1"/>
      <c r="M48" s="5"/>
      <c r="N48" s="5" t="s">
        <v>10</v>
      </c>
      <c r="O48" s="5"/>
      <c r="P48" s="4"/>
      <c r="T48" s="2"/>
      <c r="V48" s="2"/>
      <c r="X48" s="1"/>
      <c r="Y48" s="5"/>
      <c r="Z48" s="5" t="s">
        <v>11</v>
      </c>
      <c r="AA48" s="5"/>
      <c r="AB48" s="4"/>
      <c r="AF48" s="2"/>
      <c r="AH48" s="2"/>
    </row>
    <row r="49" spans="1:35" ht="18" x14ac:dyDescent="0.35">
      <c r="A49" t="s">
        <v>12</v>
      </c>
      <c r="B49" t="s">
        <v>13</v>
      </c>
      <c r="C49" t="s">
        <v>14</v>
      </c>
      <c r="D49" t="s">
        <v>15</v>
      </c>
      <c r="H49" t="s">
        <v>14</v>
      </c>
      <c r="J49" t="s">
        <v>16</v>
      </c>
      <c r="L49" s="1"/>
      <c r="M49" t="s">
        <v>12</v>
      </c>
      <c r="N49" t="s">
        <v>13</v>
      </c>
      <c r="O49" t="s">
        <v>14</v>
      </c>
      <c r="P49" t="s">
        <v>15</v>
      </c>
      <c r="T49" t="s">
        <v>14</v>
      </c>
      <c r="V49" t="s">
        <v>16</v>
      </c>
      <c r="X49" s="1"/>
      <c r="Y49" t="s">
        <v>12</v>
      </c>
      <c r="Z49" t="s">
        <v>13</v>
      </c>
      <c r="AA49" t="s">
        <v>14</v>
      </c>
      <c r="AB49" t="s">
        <v>15</v>
      </c>
      <c r="AF49" t="s">
        <v>14</v>
      </c>
      <c r="AH49" t="s">
        <v>16</v>
      </c>
    </row>
    <row r="50" spans="1:35" x14ac:dyDescent="0.25">
      <c r="A50">
        <v>2.7</v>
      </c>
      <c r="B50" s="6">
        <f t="shared" ref="B50:B55" si="18">E5</f>
        <v>0.53</v>
      </c>
      <c r="C50">
        <f t="shared" ref="C50:C55" si="19">((((A50-B50)/$B$34))*$B$35)</f>
        <v>5.6439461883408073E-5</v>
      </c>
      <c r="D50">
        <f t="shared" ref="D50:D55" si="20">LN(B50)</f>
        <v>-0.6348782724359695</v>
      </c>
      <c r="E50">
        <f t="shared" ref="E50:E55" si="21">(C50-$C$29)^2</f>
        <v>1.1744209169252875E-12</v>
      </c>
      <c r="F50" t="s">
        <v>17</v>
      </c>
      <c r="H50">
        <f>$H$71*LN($D$71*B50)</f>
        <v>3705.6445552800456</v>
      </c>
      <c r="J50">
        <f t="shared" ref="J50:J55" si="22">(C50-H50)^2</f>
        <v>13731801.15178748</v>
      </c>
      <c r="L50" s="1"/>
      <c r="M50">
        <v>2.7</v>
      </c>
      <c r="N50" s="6">
        <f t="shared" ref="N50:N55" si="23">F5</f>
        <v>0.37</v>
      </c>
      <c r="O50">
        <f t="shared" ref="O50:O55" si="24">((((M50-N50)/$B$34))*$B$35)</f>
        <v>6.0600896860986548E-5</v>
      </c>
      <c r="P50">
        <f t="shared" ref="P50:P55" si="25">LN(N50)</f>
        <v>-0.9942522733438669</v>
      </c>
      <c r="Q50">
        <f t="shared" ref="Q50:Q55" si="26">(O50-$C$29)^2</f>
        <v>9.4724093475526315E-12</v>
      </c>
      <c r="R50" t="s">
        <v>17</v>
      </c>
      <c r="T50">
        <f>$T$71*LN($P$71*N50)</f>
        <v>1.230915283228198E-5</v>
      </c>
      <c r="V50">
        <f t="shared" ref="V50:V55" si="27">(O50-T50)^2</f>
        <v>2.3320925413339231E-9</v>
      </c>
      <c r="X50" s="1"/>
      <c r="Y50">
        <v>2.7</v>
      </c>
      <c r="Z50" s="6">
        <f t="shared" ref="Z50:Z55" si="28">G5</f>
        <v>0.5</v>
      </c>
      <c r="AA50">
        <f t="shared" ref="AA50:AA55" si="29">((((Y50-Z50)/$B$34))*$B$35)</f>
        <v>5.7219730941704037E-5</v>
      </c>
      <c r="AB50">
        <f t="shared" ref="AB50:AB55" si="30">LN(Z50)</f>
        <v>-0.69314718055994529</v>
      </c>
      <c r="AC50">
        <f t="shared" ref="AC50:AC55" si="31">(AA50-$C$29)^2</f>
        <v>9.207459988694222E-14</v>
      </c>
      <c r="AD50" t="s">
        <v>17</v>
      </c>
      <c r="AF50">
        <f>$AF$71*LN($AB$71*Z50)</f>
        <v>1.3516841704683944E-5</v>
      </c>
      <c r="AH50">
        <f t="shared" ref="AH50:AH55" si="32">(AA50-AF50)^2</f>
        <v>1.9099425276632466E-9</v>
      </c>
    </row>
    <row r="51" spans="1:35" x14ac:dyDescent="0.25">
      <c r="A51">
        <v>2.7</v>
      </c>
      <c r="B51" s="6">
        <f t="shared" si="18"/>
        <v>0.5</v>
      </c>
      <c r="C51">
        <f t="shared" si="19"/>
        <v>5.7219730941704037E-5</v>
      </c>
      <c r="D51">
        <f t="shared" si="20"/>
        <v>-0.69314718055994529</v>
      </c>
      <c r="E51">
        <f t="shared" si="21"/>
        <v>9.207459988694222E-14</v>
      </c>
      <c r="H51">
        <f t="shared" ref="H51:H55" si="33">$H$71*LN($D$71*B51)</f>
        <v>3576.1710414285708</v>
      </c>
      <c r="J51">
        <f t="shared" si="22"/>
        <v>12788998.908297222</v>
      </c>
      <c r="L51" s="1"/>
      <c r="M51">
        <v>2.7</v>
      </c>
      <c r="N51" s="6">
        <f t="shared" si="23"/>
        <v>0.3</v>
      </c>
      <c r="O51">
        <f t="shared" si="24"/>
        <v>6.2421524663677132E-5</v>
      </c>
      <c r="P51">
        <f t="shared" si="25"/>
        <v>-1.2039728043259361</v>
      </c>
      <c r="Q51">
        <f t="shared" si="26"/>
        <v>2.3993889101150481E-11</v>
      </c>
      <c r="T51">
        <f t="shared" ref="T51:T55" si="34">$T$71*LN($P$71*N51)</f>
        <v>1.1467994188170197E-5</v>
      </c>
      <c r="V51">
        <f t="shared" si="27"/>
        <v>2.5962622679184143E-9</v>
      </c>
      <c r="X51" s="1"/>
      <c r="Y51">
        <v>2.7</v>
      </c>
      <c r="Z51" s="6">
        <f t="shared" si="28"/>
        <v>0.6</v>
      </c>
      <c r="AA51">
        <f t="shared" si="29"/>
        <v>5.4618834080717482E-5</v>
      </c>
      <c r="AB51">
        <f t="shared" si="30"/>
        <v>-0.51082562376599072</v>
      </c>
      <c r="AC51">
        <f t="shared" si="31"/>
        <v>8.4351607937242456E-12</v>
      </c>
      <c r="AF51">
        <f t="shared" ref="AF51:AF55" si="35">$AF$71*LN($AB$71*Z51)</f>
        <v>1.4248107035679431E-5</v>
      </c>
      <c r="AH51">
        <f t="shared" si="32"/>
        <v>1.6297956021449669E-9</v>
      </c>
    </row>
    <row r="52" spans="1:35" x14ac:dyDescent="0.25">
      <c r="A52">
        <v>2.7</v>
      </c>
      <c r="B52" s="6">
        <f t="shared" si="18"/>
        <v>0.5</v>
      </c>
      <c r="C52">
        <f t="shared" si="19"/>
        <v>5.7219730941704037E-5</v>
      </c>
      <c r="D52">
        <f t="shared" si="20"/>
        <v>-0.69314718055994529</v>
      </c>
      <c r="E52">
        <f t="shared" si="21"/>
        <v>9.207459988694222E-14</v>
      </c>
      <c r="H52">
        <f t="shared" si="33"/>
        <v>3576.1710414285708</v>
      </c>
      <c r="J52">
        <f t="shared" si="22"/>
        <v>12788998.908297222</v>
      </c>
      <c r="L52" s="1"/>
      <c r="M52">
        <v>2.7</v>
      </c>
      <c r="N52" s="6">
        <f t="shared" si="23"/>
        <v>0.33</v>
      </c>
      <c r="O52">
        <f t="shared" si="24"/>
        <v>6.1641255605381169E-5</v>
      </c>
      <c r="P52">
        <f t="shared" si="25"/>
        <v>-1.1086626245216111</v>
      </c>
      <c r="Q52">
        <f t="shared" si="26"/>
        <v>1.6958638040401218E-11</v>
      </c>
      <c r="T52">
        <f t="shared" si="34"/>
        <v>1.1850269501125182E-5</v>
      </c>
      <c r="V52">
        <f t="shared" si="27"/>
        <v>2.4791422972342125E-9</v>
      </c>
      <c r="X52" s="1"/>
      <c r="Y52">
        <v>2.7</v>
      </c>
      <c r="Z52" s="6">
        <f t="shared" si="28"/>
        <v>0.63</v>
      </c>
      <c r="AA52">
        <f t="shared" si="29"/>
        <v>5.3838565022421525E-5</v>
      </c>
      <c r="AB52">
        <f t="shared" si="30"/>
        <v>-0.46203545959655867</v>
      </c>
      <c r="AC52">
        <f t="shared" si="31"/>
        <v>1.3576305799656353E-11</v>
      </c>
      <c r="AF52">
        <f t="shared" si="35"/>
        <v>1.4443797310477847E-5</v>
      </c>
      <c r="AH52">
        <f t="shared" si="32"/>
        <v>1.5519477230780005E-9</v>
      </c>
    </row>
    <row r="53" spans="1:35" x14ac:dyDescent="0.25">
      <c r="A53">
        <v>2.7</v>
      </c>
      <c r="B53" s="6">
        <f t="shared" si="18"/>
        <v>0.5</v>
      </c>
      <c r="C53">
        <f t="shared" si="19"/>
        <v>5.7219730941704037E-5</v>
      </c>
      <c r="D53">
        <f t="shared" si="20"/>
        <v>-0.69314718055994529</v>
      </c>
      <c r="E53">
        <f t="shared" si="21"/>
        <v>9.207459988694222E-14</v>
      </c>
      <c r="H53">
        <f t="shared" si="33"/>
        <v>3576.1710414285708</v>
      </c>
      <c r="J53">
        <f t="shared" si="22"/>
        <v>12788998.908297222</v>
      </c>
      <c r="L53" s="1"/>
      <c r="M53">
        <v>2.7</v>
      </c>
      <c r="N53" s="6">
        <f t="shared" si="23"/>
        <v>0.4</v>
      </c>
      <c r="O53">
        <f t="shared" si="24"/>
        <v>5.9820627802690591E-5</v>
      </c>
      <c r="P53">
        <f t="shared" si="25"/>
        <v>-0.916290731874155</v>
      </c>
      <c r="Q53">
        <f t="shared" si="26"/>
        <v>5.2783173690290644E-12</v>
      </c>
      <c r="T53">
        <f t="shared" si="34"/>
        <v>1.2621845272113415E-5</v>
      </c>
      <c r="V53">
        <f t="shared" si="27"/>
        <v>2.2277250723687176E-9</v>
      </c>
      <c r="X53" s="1"/>
      <c r="Y53">
        <v>2.7</v>
      </c>
      <c r="Z53" s="6">
        <f t="shared" si="28"/>
        <v>0.6</v>
      </c>
      <c r="AA53">
        <f t="shared" si="29"/>
        <v>5.4618834080717482E-5</v>
      </c>
      <c r="AB53">
        <f t="shared" si="30"/>
        <v>-0.51082562376599072</v>
      </c>
      <c r="AC53">
        <f t="shared" si="31"/>
        <v>8.4351607937242456E-12</v>
      </c>
      <c r="AF53">
        <f t="shared" si="35"/>
        <v>1.4248107035679431E-5</v>
      </c>
      <c r="AH53">
        <f t="shared" si="32"/>
        <v>1.6297956021449669E-9</v>
      </c>
    </row>
    <row r="54" spans="1:35" x14ac:dyDescent="0.25">
      <c r="A54">
        <v>2.7</v>
      </c>
      <c r="B54" s="6">
        <f t="shared" si="18"/>
        <v>0.5</v>
      </c>
      <c r="C54">
        <f t="shared" si="19"/>
        <v>5.7219730941704037E-5</v>
      </c>
      <c r="D54">
        <f t="shared" si="20"/>
        <v>-0.69314718055994529</v>
      </c>
      <c r="E54">
        <f t="shared" si="21"/>
        <v>9.207459988694222E-14</v>
      </c>
      <c r="H54">
        <f t="shared" si="33"/>
        <v>3576.1710414285708</v>
      </c>
      <c r="J54">
        <f t="shared" si="22"/>
        <v>12788998.908297222</v>
      </c>
      <c r="L54" s="1"/>
      <c r="M54">
        <v>2.7</v>
      </c>
      <c r="N54" s="6">
        <f t="shared" si="23"/>
        <v>0.4</v>
      </c>
      <c r="O54">
        <f t="shared" si="24"/>
        <v>5.9820627802690591E-5</v>
      </c>
      <c r="P54">
        <f t="shared" si="25"/>
        <v>-0.916290731874155</v>
      </c>
      <c r="Q54">
        <f t="shared" si="26"/>
        <v>5.2783173690290644E-12</v>
      </c>
      <c r="T54">
        <f t="shared" si="34"/>
        <v>1.2621845272113415E-5</v>
      </c>
      <c r="V54">
        <f t="shared" si="27"/>
        <v>2.2277250723687176E-9</v>
      </c>
      <c r="X54" s="1"/>
      <c r="Y54">
        <v>2.7</v>
      </c>
      <c r="Z54" s="6">
        <f t="shared" si="28"/>
        <v>0.4</v>
      </c>
      <c r="AA54">
        <f t="shared" si="29"/>
        <v>5.9820627802690591E-5</v>
      </c>
      <c r="AB54">
        <f t="shared" si="30"/>
        <v>-0.916290731874155</v>
      </c>
      <c r="AC54">
        <f t="shared" si="31"/>
        <v>5.2783173690290644E-12</v>
      </c>
      <c r="AF54">
        <f t="shared" si="35"/>
        <v>1.2621845272113415E-5</v>
      </c>
      <c r="AH54">
        <f t="shared" si="32"/>
        <v>2.2277250723687176E-9</v>
      </c>
    </row>
    <row r="55" spans="1:35" x14ac:dyDescent="0.25">
      <c r="A55">
        <v>2.7</v>
      </c>
      <c r="B55" s="6">
        <f t="shared" si="18"/>
        <v>0.47</v>
      </c>
      <c r="C55">
        <f t="shared" si="19"/>
        <v>5.8E-5</v>
      </c>
      <c r="D55">
        <f t="shared" si="20"/>
        <v>-0.75502258427803282</v>
      </c>
      <c r="E55">
        <f t="shared" si="21"/>
        <v>2.273678895167367E-13</v>
      </c>
      <c r="H55">
        <f t="shared" si="33"/>
        <v>3438.6838943669804</v>
      </c>
      <c r="J55">
        <f t="shared" si="22"/>
        <v>11824546.526491534</v>
      </c>
      <c r="L55" s="1"/>
      <c r="M55">
        <v>2.7</v>
      </c>
      <c r="N55" s="6">
        <f t="shared" si="23"/>
        <v>0.3</v>
      </c>
      <c r="O55">
        <f t="shared" si="24"/>
        <v>6.2421524663677132E-5</v>
      </c>
      <c r="P55">
        <f t="shared" si="25"/>
        <v>-1.2039728043259361</v>
      </c>
      <c r="Q55">
        <f t="shared" si="26"/>
        <v>2.3993889101150481E-11</v>
      </c>
      <c r="T55">
        <f t="shared" si="34"/>
        <v>1.1467994188170197E-5</v>
      </c>
      <c r="V55">
        <f t="shared" si="27"/>
        <v>2.5962622679184143E-9</v>
      </c>
      <c r="X55" s="1"/>
      <c r="Y55">
        <v>2.7</v>
      </c>
      <c r="Z55" s="6">
        <f t="shared" si="28"/>
        <v>0.5</v>
      </c>
      <c r="AA55">
        <f t="shared" si="29"/>
        <v>5.7219730941704037E-5</v>
      </c>
      <c r="AB55">
        <f t="shared" si="30"/>
        <v>-0.69314718055994529</v>
      </c>
      <c r="AC55">
        <f t="shared" si="31"/>
        <v>9.207459988694222E-14</v>
      </c>
      <c r="AF55">
        <f t="shared" si="35"/>
        <v>1.3516841704683944E-5</v>
      </c>
      <c r="AH55">
        <f t="shared" si="32"/>
        <v>1.9099425276632466E-9</v>
      </c>
    </row>
    <row r="56" spans="1:35" x14ac:dyDescent="0.25">
      <c r="B56" s="7"/>
      <c r="L56" s="1"/>
      <c r="N56" s="7"/>
      <c r="X56" s="1"/>
      <c r="Z56" s="7"/>
    </row>
    <row r="57" spans="1:35" x14ac:dyDescent="0.25">
      <c r="B57" s="7"/>
      <c r="L57" s="1"/>
      <c r="N57" s="7"/>
      <c r="X57" s="1"/>
      <c r="Z57" s="7"/>
    </row>
    <row r="58" spans="1:35" x14ac:dyDescent="0.25">
      <c r="B58" s="7"/>
      <c r="L58" s="1"/>
      <c r="N58" s="7"/>
      <c r="X58" s="1"/>
      <c r="Z58" s="7"/>
    </row>
    <row r="59" spans="1:35" x14ac:dyDescent="0.25">
      <c r="B59" s="7"/>
      <c r="L59" s="1"/>
      <c r="N59" s="7"/>
      <c r="X59" s="1"/>
      <c r="Z59" s="7"/>
    </row>
    <row r="60" spans="1:35" x14ac:dyDescent="0.25">
      <c r="B60" s="3"/>
      <c r="L60" s="1"/>
      <c r="N60" s="3"/>
      <c r="X60" s="1"/>
      <c r="Z60" s="3"/>
    </row>
    <row r="61" spans="1:35" x14ac:dyDescent="0.25">
      <c r="B61" s="8" t="s">
        <v>38</v>
      </c>
      <c r="C61" s="1">
        <f>AVERAGE(C50:C59)</f>
        <v>5.7219730941704037E-5</v>
      </c>
      <c r="D61" s="8" t="s">
        <v>18</v>
      </c>
      <c r="E61">
        <f>SUM(E50:E59)</f>
        <v>1.7700872059897933E-12</v>
      </c>
      <c r="G61" s="8" t="s">
        <v>38</v>
      </c>
      <c r="H61" s="1">
        <f>AVERAGE(H50:H59)</f>
        <v>3574.8354358935508</v>
      </c>
      <c r="J61" s="8" t="s">
        <v>19</v>
      </c>
      <c r="K61" s="8" t="s">
        <v>20</v>
      </c>
      <c r="L61" s="1"/>
      <c r="N61" s="8" t="s">
        <v>38</v>
      </c>
      <c r="O61" s="1">
        <f>AVERAGE(O50:O59)</f>
        <v>6.1121076233183868E-5</v>
      </c>
      <c r="P61" s="8" t="s">
        <v>18</v>
      </c>
      <c r="Q61">
        <f>SUM(Q50:Q59)</f>
        <v>8.4975460328312938E-11</v>
      </c>
      <c r="S61" s="8" t="s">
        <v>38</v>
      </c>
      <c r="T61" s="1">
        <f>AVERAGE(T50:T59)</f>
        <v>1.2056516875662398E-5</v>
      </c>
      <c r="V61" s="8" t="s">
        <v>19</v>
      </c>
      <c r="W61" s="8" t="s">
        <v>20</v>
      </c>
      <c r="X61" s="1"/>
      <c r="Z61" s="8" t="s">
        <v>38</v>
      </c>
      <c r="AA61" s="1">
        <f>AVERAGE(AA50:AA59)</f>
        <v>5.6222720478325856E-5</v>
      </c>
      <c r="AB61" s="8" t="s">
        <v>18</v>
      </c>
      <c r="AC61">
        <f>SUM(AC50:AC59)</f>
        <v>3.5909093955907792E-11</v>
      </c>
      <c r="AE61" s="8" t="s">
        <v>38</v>
      </c>
      <c r="AF61" s="1">
        <f>AVERAGE(AF50:AF59)</f>
        <v>1.3765923343886336E-5</v>
      </c>
      <c r="AH61" s="8" t="s">
        <v>19</v>
      </c>
      <c r="AI61" s="8" t="s">
        <v>20</v>
      </c>
    </row>
    <row r="62" spans="1:35" x14ac:dyDescent="0.25">
      <c r="C62" t="s">
        <v>21</v>
      </c>
      <c r="E62" t="s">
        <v>22</v>
      </c>
      <c r="H62" t="s">
        <v>23</v>
      </c>
      <c r="J62">
        <f>SUM(J50:J59)</f>
        <v>76712343.311467916</v>
      </c>
      <c r="K62">
        <f>(H61-E61)^2</f>
        <v>12779448.393720221</v>
      </c>
      <c r="L62" s="1"/>
      <c r="O62" t="s">
        <v>21</v>
      </c>
      <c r="Q62" t="s">
        <v>22</v>
      </c>
      <c r="T62" t="s">
        <v>23</v>
      </c>
      <c r="V62">
        <f>SUM(V50:V59)</f>
        <v>1.4459209519142398E-8</v>
      </c>
      <c r="W62">
        <f>(T61-Q61)^2</f>
        <v>1.4535755016421008E-10</v>
      </c>
      <c r="X62" s="1"/>
      <c r="AA62" t="s">
        <v>21</v>
      </c>
      <c r="AC62" t="s">
        <v>22</v>
      </c>
      <c r="AF62" t="s">
        <v>23</v>
      </c>
      <c r="AH62">
        <f>SUM(AH50:AH59)</f>
        <v>1.0859149055063146E-8</v>
      </c>
      <c r="AI62">
        <f>(AF61-AC61)^2</f>
        <v>1.8949965686737474E-10</v>
      </c>
    </row>
    <row r="63" spans="1:35" x14ac:dyDescent="0.25">
      <c r="L63" s="1"/>
      <c r="X63" s="1"/>
    </row>
    <row r="64" spans="1:35" x14ac:dyDescent="0.25">
      <c r="L64" s="1"/>
      <c r="X64" s="1"/>
    </row>
    <row r="65" spans="1:35" x14ac:dyDescent="0.25">
      <c r="L65" s="1"/>
      <c r="X65" s="1"/>
    </row>
    <row r="66" spans="1:35" ht="18" x14ac:dyDescent="0.35">
      <c r="A66" t="s">
        <v>24</v>
      </c>
      <c r="B66">
        <v>6690</v>
      </c>
      <c r="E66" t="s">
        <v>25</v>
      </c>
      <c r="F66">
        <v>10</v>
      </c>
      <c r="L66" s="1"/>
      <c r="M66" t="s">
        <v>24</v>
      </c>
      <c r="N66">
        <v>6690</v>
      </c>
      <c r="Q66" t="s">
        <v>25</v>
      </c>
      <c r="R66">
        <v>58.160828468689225</v>
      </c>
      <c r="X66" s="1"/>
      <c r="Y66" t="s">
        <v>24</v>
      </c>
      <c r="Z66">
        <v>6690</v>
      </c>
      <c r="AC66" t="s">
        <v>25</v>
      </c>
      <c r="AD66">
        <v>58.160828468689225</v>
      </c>
    </row>
    <row r="67" spans="1:35" x14ac:dyDescent="0.25">
      <c r="A67" t="s">
        <v>26</v>
      </c>
      <c r="B67">
        <v>0.17399999999999999</v>
      </c>
      <c r="E67" t="s">
        <v>27</v>
      </c>
      <c r="F67">
        <v>2222</v>
      </c>
      <c r="L67" s="1"/>
      <c r="M67" t="s">
        <v>26</v>
      </c>
      <c r="N67">
        <v>0.17399999999999999</v>
      </c>
      <c r="Q67" t="s">
        <v>27</v>
      </c>
      <c r="R67">
        <v>4.0108550182132703E-6</v>
      </c>
      <c r="X67" s="1"/>
      <c r="Y67" t="s">
        <v>26</v>
      </c>
      <c r="Z67">
        <v>0.17399999999999999</v>
      </c>
      <c r="AC67" t="s">
        <v>27</v>
      </c>
      <c r="AD67">
        <v>4.0108550182132703E-6</v>
      </c>
    </row>
    <row r="68" spans="1:35" x14ac:dyDescent="0.25">
      <c r="E68" t="s">
        <v>28</v>
      </c>
      <c r="F68" s="9">
        <f>1-(K62/J62)</f>
        <v>0.83341079359506687</v>
      </c>
      <c r="L68" s="1"/>
      <c r="Q68" t="s">
        <v>28</v>
      </c>
      <c r="R68" s="9">
        <f>1-(W62/V62)</f>
        <v>0.98994706107745567</v>
      </c>
      <c r="X68" s="1"/>
      <c r="AC68" t="s">
        <v>28</v>
      </c>
      <c r="AD68" s="9">
        <f>1-(AI62/AH62)</f>
        <v>0.98254930879883084</v>
      </c>
    </row>
    <row r="69" spans="1:35" x14ac:dyDescent="0.25">
      <c r="L69" s="1"/>
      <c r="X69" s="1"/>
    </row>
    <row r="70" spans="1:35" ht="18.75" x14ac:dyDescent="0.35">
      <c r="A70" s="10" t="s">
        <v>29</v>
      </c>
      <c r="B70" s="10" t="s">
        <v>30</v>
      </c>
      <c r="C70" s="10" t="s">
        <v>31</v>
      </c>
      <c r="D70" s="10" t="s">
        <v>32</v>
      </c>
      <c r="E70" s="10" t="s">
        <v>33</v>
      </c>
      <c r="F70" s="10" t="s">
        <v>34</v>
      </c>
      <c r="G70" s="11" t="s">
        <v>35</v>
      </c>
      <c r="H70" s="10" t="s">
        <v>36</v>
      </c>
      <c r="L70" s="1"/>
      <c r="M70" s="10" t="s">
        <v>29</v>
      </c>
      <c r="N70" s="10" t="s">
        <v>30</v>
      </c>
      <c r="O70" s="10" t="s">
        <v>31</v>
      </c>
      <c r="P70" s="10" t="s">
        <v>32</v>
      </c>
      <c r="Q70" s="10" t="s">
        <v>33</v>
      </c>
      <c r="R70" s="10" t="s">
        <v>34</v>
      </c>
      <c r="S70" s="11" t="s">
        <v>35</v>
      </c>
      <c r="T70" s="10" t="s">
        <v>36</v>
      </c>
      <c r="X70" s="1"/>
      <c r="Y70" s="10" t="s">
        <v>29</v>
      </c>
      <c r="Z70" s="10" t="s">
        <v>30</v>
      </c>
      <c r="AA70" s="10" t="s">
        <v>31</v>
      </c>
      <c r="AB70" s="10" t="s">
        <v>32</v>
      </c>
      <c r="AC70" s="10" t="s">
        <v>33</v>
      </c>
      <c r="AD70" s="10" t="s">
        <v>34</v>
      </c>
      <c r="AE70" s="11" t="s">
        <v>35</v>
      </c>
      <c r="AF70" s="10" t="s">
        <v>36</v>
      </c>
    </row>
    <row r="71" spans="1:35" x14ac:dyDescent="0.25">
      <c r="A71">
        <f>SLOPE(C50:C55,D50:D55)</f>
        <v>-1.2981065909821066E-5</v>
      </c>
      <c r="B71">
        <f>INTERCEPT(C50:C55,D50:D55)</f>
        <v>4.821413901281364E-5</v>
      </c>
      <c r="C71">
        <f>A71</f>
        <v>-1.2981065909821066E-5</v>
      </c>
      <c r="D71">
        <f>F66</f>
        <v>10</v>
      </c>
      <c r="E71">
        <v>8.3140000000000001</v>
      </c>
      <c r="F71">
        <v>298</v>
      </c>
      <c r="G71" s="9">
        <f>F68</f>
        <v>0.83341079359506687</v>
      </c>
      <c r="H71">
        <f>F67</f>
        <v>2222</v>
      </c>
      <c r="L71" s="1"/>
      <c r="M71">
        <f>SLOPE(O50:O55,P50:P55)</f>
        <v>-9.034559437578504E-6</v>
      </c>
      <c r="N71">
        <f>INTERCEPT(O50:O55,P50:P55)</f>
        <v>5.1569375646651338E-5</v>
      </c>
      <c r="O71">
        <f>M71</f>
        <v>-9.034559437578504E-6</v>
      </c>
      <c r="P71">
        <f>R66</f>
        <v>58.160828468689225</v>
      </c>
      <c r="Q71">
        <v>8.3140000000000001</v>
      </c>
      <c r="R71">
        <v>298</v>
      </c>
      <c r="S71" s="9">
        <f>R68</f>
        <v>0.98994706107745567</v>
      </c>
      <c r="T71">
        <f>R67</f>
        <v>4.0108550182132703E-6</v>
      </c>
      <c r="X71" s="1"/>
      <c r="Y71">
        <f>SLOPE(AA50:AA55,AB50:AB55)</f>
        <v>-1.3229117778078118E-5</v>
      </c>
      <c r="Z71">
        <f>INTERCEPT(AA50:AA55,AB50:AB55)</f>
        <v>4.7874547881052934E-5</v>
      </c>
      <c r="AA71">
        <f>Y71</f>
        <v>-1.3229117778078118E-5</v>
      </c>
      <c r="AB71">
        <f>AD66</f>
        <v>58.160828468689225</v>
      </c>
      <c r="AC71">
        <v>8.3140000000000001</v>
      </c>
      <c r="AD71">
        <v>298</v>
      </c>
      <c r="AE71" s="9">
        <f>AD68</f>
        <v>0.98254930879883084</v>
      </c>
      <c r="AF71">
        <f>AD67</f>
        <v>4.0108550182132703E-6</v>
      </c>
    </row>
    <row r="72" spans="1:35" x14ac:dyDescent="0.25">
      <c r="L72" s="1"/>
      <c r="X72" s="1"/>
    </row>
    <row r="73" spans="1:35" x14ac:dyDescent="0.25">
      <c r="L73" s="1"/>
      <c r="X73" s="1"/>
    </row>
    <row r="74" spans="1:35" x14ac:dyDescent="0.25">
      <c r="L74" s="1"/>
      <c r="X74" s="1"/>
    </row>
    <row r="75" spans="1:35" x14ac:dyDescent="0.25">
      <c r="L75" s="1"/>
      <c r="X75" s="1"/>
    </row>
    <row r="76" spans="1:35" x14ac:dyDescent="0.25">
      <c r="L76" s="1"/>
      <c r="X76" s="1"/>
    </row>
    <row r="77" spans="1:35" x14ac:dyDescent="0.25">
      <c r="A77" s="12" t="s">
        <v>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"/>
      <c r="M77" s="12" t="s">
        <v>37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2" t="s">
        <v>1</v>
      </c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x14ac:dyDescent="0.25">
      <c r="A78" s="12" t="s">
        <v>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"/>
      <c r="M78" s="12" t="s">
        <v>2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"/>
      <c r="Y78" s="12" t="s">
        <v>2</v>
      </c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5">
      <c r="A79" s="12" t="s">
        <v>3</v>
      </c>
      <c r="B79" s="12"/>
      <c r="C79" s="12"/>
      <c r="D79" s="4" t="s">
        <v>4</v>
      </c>
      <c r="H79" s="2" t="s">
        <v>5</v>
      </c>
      <c r="J79" s="2" t="s">
        <v>4</v>
      </c>
      <c r="L79" s="1"/>
      <c r="M79" s="12" t="s">
        <v>3</v>
      </c>
      <c r="N79" s="12"/>
      <c r="O79" s="12"/>
      <c r="P79" s="4" t="s">
        <v>4</v>
      </c>
      <c r="T79" s="2" t="s">
        <v>5</v>
      </c>
      <c r="V79" s="2" t="s">
        <v>4</v>
      </c>
      <c r="X79" s="1"/>
      <c r="Y79" s="12" t="s">
        <v>3</v>
      </c>
      <c r="Z79" s="12"/>
      <c r="AA79" s="12"/>
      <c r="AB79" s="4" t="s">
        <v>4</v>
      </c>
      <c r="AF79" s="2" t="s">
        <v>5</v>
      </c>
      <c r="AH79" s="2" t="s">
        <v>4</v>
      </c>
    </row>
    <row r="80" spans="1:35" x14ac:dyDescent="0.25">
      <c r="A80" s="5"/>
      <c r="B80" s="5" t="s">
        <v>6</v>
      </c>
      <c r="C80" s="5"/>
      <c r="D80" s="4"/>
      <c r="H80" s="2"/>
      <c r="J80" s="2"/>
      <c r="L80" s="1"/>
      <c r="M80" s="5"/>
      <c r="N80" s="5" t="s">
        <v>7</v>
      </c>
      <c r="O80" s="5"/>
      <c r="P80" s="4"/>
      <c r="T80" s="2"/>
      <c r="V80" s="2"/>
      <c r="X80" s="1"/>
      <c r="Y80" s="5"/>
      <c r="Z80" s="5" t="s">
        <v>8</v>
      </c>
      <c r="AA80" s="5"/>
      <c r="AB80" s="4"/>
      <c r="AF80" s="2"/>
      <c r="AH80" s="2"/>
    </row>
    <row r="81" spans="1:35" x14ac:dyDescent="0.25">
      <c r="A81" s="5"/>
      <c r="B81" s="5" t="s">
        <v>9</v>
      </c>
      <c r="C81" s="5"/>
      <c r="D81" s="4"/>
      <c r="H81" s="2"/>
      <c r="J81" s="2"/>
      <c r="L81" s="1"/>
      <c r="M81" s="5"/>
      <c r="N81" s="5" t="s">
        <v>10</v>
      </c>
      <c r="O81" s="5"/>
      <c r="P81" s="4"/>
      <c r="T81" s="2"/>
      <c r="V81" s="2"/>
      <c r="X81" s="1"/>
      <c r="Y81" s="5"/>
      <c r="Z81" s="5" t="s">
        <v>11</v>
      </c>
      <c r="AA81" s="5"/>
      <c r="AB81" s="4"/>
      <c r="AF81" s="2"/>
      <c r="AH81" s="2"/>
    </row>
    <row r="82" spans="1:35" ht="18" x14ac:dyDescent="0.35">
      <c r="A82" t="s">
        <v>12</v>
      </c>
      <c r="B82" t="s">
        <v>13</v>
      </c>
      <c r="C82" t="s">
        <v>14</v>
      </c>
      <c r="D82" t="s">
        <v>15</v>
      </c>
      <c r="H82" t="s">
        <v>14</v>
      </c>
      <c r="J82" t="s">
        <v>16</v>
      </c>
      <c r="L82" s="1"/>
      <c r="M82" t="s">
        <v>12</v>
      </c>
      <c r="N82" t="s">
        <v>13</v>
      </c>
      <c r="O82" t="s">
        <v>14</v>
      </c>
      <c r="P82" t="s">
        <v>15</v>
      </c>
      <c r="T82" t="s">
        <v>14</v>
      </c>
      <c r="V82" t="s">
        <v>16</v>
      </c>
      <c r="X82" s="1"/>
      <c r="Y82" t="s">
        <v>12</v>
      </c>
      <c r="Z82" t="s">
        <v>13</v>
      </c>
      <c r="AA82" t="s">
        <v>14</v>
      </c>
      <c r="AB82" t="s">
        <v>15</v>
      </c>
      <c r="AF82" t="s">
        <v>14</v>
      </c>
      <c r="AH82" t="s">
        <v>16</v>
      </c>
    </row>
    <row r="83" spans="1:35" x14ac:dyDescent="0.25">
      <c r="A83">
        <v>2.7</v>
      </c>
      <c r="B83" s="6">
        <f t="shared" ref="B83:B88" si="36">H5</f>
        <v>0.53333333333333333</v>
      </c>
      <c r="C83">
        <f t="shared" ref="C83:C88" si="37">((((A83-B83)/$B$34))*$B$35)</f>
        <v>5.6352765321375187E-5</v>
      </c>
      <c r="D83">
        <f t="shared" ref="D83:D88" si="38">LN(B83)</f>
        <v>-0.62860865942237421</v>
      </c>
      <c r="E83">
        <f t="shared" ref="E83:E88" si="39">(C83-$C$29)^2</f>
        <v>1.3698445575016573E-12</v>
      </c>
      <c r="F83" t="s">
        <v>17</v>
      </c>
      <c r="H83">
        <f>$H$104*LN($D$104*B83)</f>
        <v>1.3775696356056633E-5</v>
      </c>
      <c r="J83">
        <f t="shared" ref="J83:J88" si="40">(C83-H83)^2</f>
        <v>1.8128068016774922E-9</v>
      </c>
      <c r="L83" s="1"/>
      <c r="M83">
        <v>2.7</v>
      </c>
      <c r="N83" s="6">
        <f t="shared" ref="N83:N88" si="41">I5</f>
        <v>0.53333333333333333</v>
      </c>
      <c r="O83">
        <f t="shared" ref="O83:O88" si="42">((((M83-N83)/$B$34))*$B$35)</f>
        <v>5.6352765321375187E-5</v>
      </c>
      <c r="P83">
        <f t="shared" ref="P83:P88" si="43">LN(N83)</f>
        <v>-0.62860865942237421</v>
      </c>
      <c r="Q83">
        <f t="shared" ref="Q83:Q88" si="44">(O83-$C$29)^2</f>
        <v>1.3698445575016573E-12</v>
      </c>
      <c r="R83" t="s">
        <v>17</v>
      </c>
      <c r="T83">
        <f>$T$104*LN($P$104*N83)</f>
        <v>1.3775696356056633E-5</v>
      </c>
      <c r="V83">
        <f t="shared" ref="V83:V88" si="45">(O83-T83)^2</f>
        <v>1.8128068016774922E-9</v>
      </c>
      <c r="X83" s="1"/>
      <c r="Y83">
        <v>2.7</v>
      </c>
      <c r="Z83" s="6">
        <f t="shared" ref="Z83:Z88" si="46">J5</f>
        <v>0.6333333333333333</v>
      </c>
      <c r="AA83">
        <f t="shared" ref="AA83:AA88" si="47">((((Y83-Z83)/$B$34))*$B$35)</f>
        <v>5.375186846038864E-5</v>
      </c>
      <c r="AB83">
        <f t="shared" ref="AB83:AB88" si="48">LN(Z83)</f>
        <v>-0.45675840249571498</v>
      </c>
      <c r="AC83">
        <f t="shared" ref="AC83:AC88" si="49">(AA83-$C$29)^2</f>
        <v>1.4222707072332039E-11</v>
      </c>
      <c r="AD83" t="s">
        <v>17</v>
      </c>
      <c r="AF83">
        <f>$AF$104*LN($AB$104*Z83)</f>
        <v>1.4464962821432165E-5</v>
      </c>
      <c r="AH83">
        <f t="shared" ref="AH83:AH88" si="50">(AA83-AF83)^2</f>
        <v>1.5434609546842701E-9</v>
      </c>
    </row>
    <row r="84" spans="1:35" x14ac:dyDescent="0.25">
      <c r="A84">
        <v>2.7</v>
      </c>
      <c r="B84" s="6">
        <f t="shared" si="36"/>
        <v>0.56666666666666676</v>
      </c>
      <c r="C84">
        <f t="shared" si="37"/>
        <v>5.5485799701046331E-5</v>
      </c>
      <c r="D84">
        <f t="shared" si="38"/>
        <v>-0.56798403760593907</v>
      </c>
      <c r="E84">
        <f t="shared" si="39"/>
        <v>4.1508732887807724E-12</v>
      </c>
      <c r="H84">
        <f t="shared" ref="H84:H88" si="51">$H$104*LN($D$104*B84)</f>
        <v>1.4018852924696364E-5</v>
      </c>
      <c r="J84">
        <f t="shared" si="40"/>
        <v>1.7195076749526409E-9</v>
      </c>
      <c r="L84" s="1"/>
      <c r="M84">
        <v>2.7</v>
      </c>
      <c r="N84" s="6">
        <f t="shared" si="41"/>
        <v>0.5</v>
      </c>
      <c r="O84">
        <f t="shared" si="42"/>
        <v>5.7219730941704037E-5</v>
      </c>
      <c r="P84">
        <f t="shared" si="43"/>
        <v>-0.69314718055994529</v>
      </c>
      <c r="Q84">
        <f t="shared" si="44"/>
        <v>9.207459988694222E-14</v>
      </c>
      <c r="T84">
        <f t="shared" ref="T84:T88" si="52">$T$104*LN($P$104*N84)</f>
        <v>1.3516841704683944E-5</v>
      </c>
      <c r="V84">
        <f t="shared" si="45"/>
        <v>1.9099425276632466E-9</v>
      </c>
      <c r="X84" s="1"/>
      <c r="Y84">
        <v>2.7</v>
      </c>
      <c r="Z84" s="6">
        <f t="shared" si="46"/>
        <v>0.5</v>
      </c>
      <c r="AA84">
        <f t="shared" si="47"/>
        <v>5.7219730941704037E-5</v>
      </c>
      <c r="AB84">
        <f t="shared" si="48"/>
        <v>-0.69314718055994529</v>
      </c>
      <c r="AC84">
        <f t="shared" si="49"/>
        <v>9.207459988694222E-14</v>
      </c>
      <c r="AF84">
        <f t="shared" ref="AF84:AF88" si="53">$AF$104*LN($AB$104*Z84)</f>
        <v>1.3516841704683944E-5</v>
      </c>
      <c r="AH84">
        <f t="shared" si="50"/>
        <v>1.9099425276632466E-9</v>
      </c>
    </row>
    <row r="85" spans="1:35" x14ac:dyDescent="0.25">
      <c r="A85">
        <v>2.7</v>
      </c>
      <c r="B85" s="6">
        <f t="shared" si="36"/>
        <v>0.46666666666666662</v>
      </c>
      <c r="C85">
        <f t="shared" si="37"/>
        <v>5.8086696562032886E-5</v>
      </c>
      <c r="D85">
        <f t="shared" si="38"/>
        <v>-0.76214005204689683</v>
      </c>
      <c r="E85">
        <f t="shared" si="39"/>
        <v>3.1756341593659987E-13</v>
      </c>
      <c r="H85">
        <f t="shared" si="51"/>
        <v>1.3240121299859561E-5</v>
      </c>
      <c r="J85">
        <f t="shared" si="40"/>
        <v>2.0112153127457764E-9</v>
      </c>
      <c r="L85" s="1"/>
      <c r="M85">
        <v>2.7</v>
      </c>
      <c r="N85" s="6">
        <f t="shared" si="41"/>
        <v>0.5</v>
      </c>
      <c r="O85">
        <f t="shared" si="42"/>
        <v>5.7219730941704037E-5</v>
      </c>
      <c r="P85">
        <f t="shared" si="43"/>
        <v>-0.69314718055994529</v>
      </c>
      <c r="Q85">
        <f t="shared" si="44"/>
        <v>9.207459988694222E-14</v>
      </c>
      <c r="T85">
        <f t="shared" si="52"/>
        <v>1.3516841704683944E-5</v>
      </c>
      <c r="V85">
        <f t="shared" si="45"/>
        <v>1.9099425276632466E-9</v>
      </c>
      <c r="X85" s="1"/>
      <c r="Y85">
        <v>2.7</v>
      </c>
      <c r="Z85" s="6">
        <f t="shared" si="46"/>
        <v>0.56666666666666676</v>
      </c>
      <c r="AA85">
        <f t="shared" si="47"/>
        <v>5.5485799701046331E-5</v>
      </c>
      <c r="AB85">
        <f t="shared" si="48"/>
        <v>-0.56798403760593907</v>
      </c>
      <c r="AC85">
        <f t="shared" si="49"/>
        <v>4.1508732887807724E-12</v>
      </c>
      <c r="AF85">
        <f t="shared" si="53"/>
        <v>1.4018852924696364E-5</v>
      </c>
      <c r="AH85">
        <f t="shared" si="50"/>
        <v>1.7195076749526409E-9</v>
      </c>
    </row>
    <row r="86" spans="1:35" x14ac:dyDescent="0.25">
      <c r="A86">
        <v>2.7</v>
      </c>
      <c r="B86" s="6">
        <f t="shared" si="36"/>
        <v>0.33333333333333331</v>
      </c>
      <c r="C86">
        <f t="shared" si="37"/>
        <v>6.1554559043348276E-5</v>
      </c>
      <c r="D86">
        <f t="shared" si="38"/>
        <v>-1.0986122886681098</v>
      </c>
      <c r="E86">
        <f t="shared" si="39"/>
        <v>1.6252106416778903E-11</v>
      </c>
      <c r="H86">
        <f t="shared" si="51"/>
        <v>1.1890579941117927E-5</v>
      </c>
      <c r="J86">
        <f t="shared" si="40"/>
        <v>2.4665108202667731E-9</v>
      </c>
      <c r="L86" s="1"/>
      <c r="M86">
        <v>2.7</v>
      </c>
      <c r="N86" s="6">
        <f t="shared" si="41"/>
        <v>0.5</v>
      </c>
      <c r="O86">
        <f t="shared" si="42"/>
        <v>5.7219730941704037E-5</v>
      </c>
      <c r="P86">
        <f t="shared" si="43"/>
        <v>-0.69314718055994529</v>
      </c>
      <c r="Q86">
        <f t="shared" si="44"/>
        <v>9.207459988694222E-14</v>
      </c>
      <c r="T86">
        <f t="shared" si="52"/>
        <v>1.3516841704683944E-5</v>
      </c>
      <c r="V86">
        <f t="shared" si="45"/>
        <v>1.9099425276632466E-9</v>
      </c>
      <c r="X86" s="1"/>
      <c r="Y86">
        <v>2.7</v>
      </c>
      <c r="Z86" s="6">
        <f t="shared" si="46"/>
        <v>0.56666666666666676</v>
      </c>
      <c r="AA86">
        <f t="shared" si="47"/>
        <v>5.5485799701046331E-5</v>
      </c>
      <c r="AB86">
        <f t="shared" si="48"/>
        <v>-0.56798403760593907</v>
      </c>
      <c r="AC86">
        <f t="shared" si="49"/>
        <v>4.1508732887807724E-12</v>
      </c>
      <c r="AF86">
        <f t="shared" si="53"/>
        <v>1.4018852924696364E-5</v>
      </c>
      <c r="AH86">
        <f t="shared" si="50"/>
        <v>1.7195076749526409E-9</v>
      </c>
    </row>
    <row r="87" spans="1:35" x14ac:dyDescent="0.25">
      <c r="A87">
        <v>2.7</v>
      </c>
      <c r="B87" s="6">
        <f t="shared" si="36"/>
        <v>0.43333333333333335</v>
      </c>
      <c r="C87">
        <f t="shared" si="37"/>
        <v>5.8953662182361735E-5</v>
      </c>
      <c r="D87">
        <f t="shared" si="38"/>
        <v>-0.83624802420061861</v>
      </c>
      <c r="E87">
        <f t="shared" si="39"/>
        <v>2.0463110056506305E-12</v>
      </c>
      <c r="H87">
        <f t="shared" si="51"/>
        <v>1.2942884967857197E-5</v>
      </c>
      <c r="J87">
        <f t="shared" si="40"/>
        <v>2.1169916198827698E-9</v>
      </c>
      <c r="L87" s="1"/>
      <c r="M87">
        <v>2.7</v>
      </c>
      <c r="N87" s="6">
        <f t="shared" si="41"/>
        <v>0.46666666666666662</v>
      </c>
      <c r="O87">
        <f t="shared" si="42"/>
        <v>5.8086696562032886E-5</v>
      </c>
      <c r="P87">
        <f t="shared" si="43"/>
        <v>-0.76214005204689683</v>
      </c>
      <c r="Q87">
        <f t="shared" si="44"/>
        <v>3.1756341593659987E-13</v>
      </c>
      <c r="T87">
        <f t="shared" si="52"/>
        <v>1.3240121299859561E-5</v>
      </c>
      <c r="V87">
        <f t="shared" si="45"/>
        <v>2.0112153127457764E-9</v>
      </c>
      <c r="X87" s="1"/>
      <c r="Y87">
        <v>2.7</v>
      </c>
      <c r="Z87" s="6">
        <f t="shared" si="46"/>
        <v>0.6333333333333333</v>
      </c>
      <c r="AA87">
        <f t="shared" si="47"/>
        <v>5.375186846038864E-5</v>
      </c>
      <c r="AB87">
        <f t="shared" si="48"/>
        <v>-0.45675840249571498</v>
      </c>
      <c r="AC87">
        <f t="shared" si="49"/>
        <v>1.4222707072332039E-11</v>
      </c>
      <c r="AF87">
        <f t="shared" si="53"/>
        <v>1.4464962821432165E-5</v>
      </c>
      <c r="AH87">
        <f t="shared" si="50"/>
        <v>1.5434609546842701E-9</v>
      </c>
    </row>
    <row r="88" spans="1:35" x14ac:dyDescent="0.25">
      <c r="A88">
        <v>2.7</v>
      </c>
      <c r="B88" s="6">
        <f t="shared" si="36"/>
        <v>0.53333333333333333</v>
      </c>
      <c r="C88">
        <f t="shared" si="37"/>
        <v>5.6352765321375187E-5</v>
      </c>
      <c r="D88">
        <f t="shared" si="38"/>
        <v>-0.62860865942237421</v>
      </c>
      <c r="E88">
        <f t="shared" si="39"/>
        <v>1.3698445575016573E-12</v>
      </c>
      <c r="H88">
        <f t="shared" si="51"/>
        <v>1.3775696356056633E-5</v>
      </c>
      <c r="J88">
        <f t="shared" si="40"/>
        <v>1.8128068016774922E-9</v>
      </c>
      <c r="L88" s="1"/>
      <c r="M88">
        <v>2.7</v>
      </c>
      <c r="N88" s="6">
        <f t="shared" si="41"/>
        <v>0.53333333333333333</v>
      </c>
      <c r="O88">
        <f t="shared" si="42"/>
        <v>5.6352765321375187E-5</v>
      </c>
      <c r="P88">
        <f t="shared" si="43"/>
        <v>-0.62860865942237421</v>
      </c>
      <c r="Q88">
        <f t="shared" si="44"/>
        <v>1.3698445575016573E-12</v>
      </c>
      <c r="T88">
        <f t="shared" si="52"/>
        <v>1.3775696356056633E-5</v>
      </c>
      <c r="V88">
        <f t="shared" si="45"/>
        <v>1.8128068016774922E-9</v>
      </c>
      <c r="X88" s="1"/>
      <c r="Y88">
        <v>2.7</v>
      </c>
      <c r="Z88" s="6">
        <f t="shared" si="46"/>
        <v>0.6</v>
      </c>
      <c r="AA88">
        <f t="shared" si="47"/>
        <v>5.4618834080717482E-5</v>
      </c>
      <c r="AB88">
        <f t="shared" si="48"/>
        <v>-0.51082562376599072</v>
      </c>
      <c r="AC88">
        <f t="shared" si="49"/>
        <v>8.4351607937242456E-12</v>
      </c>
      <c r="AF88">
        <f t="shared" si="53"/>
        <v>1.4248107035679431E-5</v>
      </c>
      <c r="AH88">
        <f t="shared" si="50"/>
        <v>1.6297956021449669E-9</v>
      </c>
    </row>
    <row r="89" spans="1:35" x14ac:dyDescent="0.25">
      <c r="B89" s="7"/>
      <c r="L89" s="1"/>
      <c r="N89" s="7"/>
      <c r="X89" s="1"/>
      <c r="Z89" s="7"/>
    </row>
    <row r="90" spans="1:35" x14ac:dyDescent="0.25">
      <c r="B90" s="7"/>
      <c r="L90" s="1"/>
      <c r="N90" s="7"/>
      <c r="X90" s="1"/>
      <c r="Z90" s="7"/>
    </row>
    <row r="91" spans="1:35" x14ac:dyDescent="0.25">
      <c r="B91" s="7"/>
      <c r="L91" s="1"/>
      <c r="N91" s="7"/>
      <c r="X91" s="1"/>
      <c r="Z91" s="7"/>
    </row>
    <row r="92" spans="1:35" x14ac:dyDescent="0.25">
      <c r="B92" s="7"/>
      <c r="L92" s="1"/>
      <c r="N92" s="7"/>
      <c r="X92" s="1"/>
      <c r="Z92" s="7"/>
    </row>
    <row r="93" spans="1:35" x14ac:dyDescent="0.25">
      <c r="B93" s="3"/>
      <c r="L93" s="1"/>
      <c r="N93" s="3"/>
      <c r="X93" s="1"/>
      <c r="Z93" s="3"/>
    </row>
    <row r="94" spans="1:35" x14ac:dyDescent="0.25">
      <c r="B94" s="8" t="s">
        <v>38</v>
      </c>
      <c r="C94" s="1">
        <f>AVERAGE(C83:C92)</f>
        <v>5.7797708021923265E-5</v>
      </c>
      <c r="D94" s="8" t="s">
        <v>18</v>
      </c>
      <c r="E94">
        <f>SUM(E83:E92)</f>
        <v>2.5506543242150222E-11</v>
      </c>
      <c r="G94" s="8" t="s">
        <v>38</v>
      </c>
      <c r="H94" s="1">
        <f>AVERAGE(H83:H92)</f>
        <v>1.3273971974274051E-5</v>
      </c>
      <c r="J94" s="8" t="s">
        <v>19</v>
      </c>
      <c r="K94" s="8" t="s">
        <v>20</v>
      </c>
      <c r="L94" s="1"/>
      <c r="N94" s="8" t="s">
        <v>38</v>
      </c>
      <c r="O94" s="1">
        <f>AVERAGE(O83:O92)</f>
        <v>5.707523667164923E-5</v>
      </c>
      <c r="P94" s="8" t="s">
        <v>18</v>
      </c>
      <c r="Q94">
        <f>SUM(Q83:Q92)</f>
        <v>3.3334763306007413E-12</v>
      </c>
      <c r="S94" s="8" t="s">
        <v>38</v>
      </c>
      <c r="T94" s="1">
        <f>AVERAGE(T83:T92)</f>
        <v>1.3557006521004108E-5</v>
      </c>
      <c r="V94" s="8" t="s">
        <v>19</v>
      </c>
      <c r="W94" s="8" t="s">
        <v>20</v>
      </c>
      <c r="X94" s="1"/>
      <c r="Z94" s="8" t="s">
        <v>38</v>
      </c>
      <c r="AA94" s="1">
        <f>AVERAGE(AA83:AA92)</f>
        <v>5.5052316890881903E-5</v>
      </c>
      <c r="AB94" s="8" t="s">
        <v>18</v>
      </c>
      <c r="AC94">
        <f>SUM(AC83:AC92)</f>
        <v>4.5274396115836803E-11</v>
      </c>
      <c r="AE94" s="8" t="s">
        <v>38</v>
      </c>
      <c r="AF94" s="1">
        <f>AVERAGE(AF83:AF92)</f>
        <v>1.412209670543674E-5</v>
      </c>
      <c r="AH94" s="8" t="s">
        <v>19</v>
      </c>
      <c r="AI94" s="8" t="s">
        <v>20</v>
      </c>
    </row>
    <row r="95" spans="1:35" x14ac:dyDescent="0.25">
      <c r="C95" t="s">
        <v>21</v>
      </c>
      <c r="E95" t="s">
        <v>22</v>
      </c>
      <c r="H95" t="s">
        <v>23</v>
      </c>
      <c r="J95">
        <f>SUM(J83:J92)</f>
        <v>1.1939839031202945E-8</v>
      </c>
      <c r="K95">
        <f>(H94-E94)^2</f>
        <v>1.7619765482818321E-10</v>
      </c>
      <c r="L95" s="1"/>
      <c r="O95" t="s">
        <v>21</v>
      </c>
      <c r="Q95" t="s">
        <v>22</v>
      </c>
      <c r="T95" t="s">
        <v>23</v>
      </c>
      <c r="V95">
        <f>SUM(V83:V92)</f>
        <v>1.13666564990905E-8</v>
      </c>
      <c r="W95">
        <f>(T94-Q94)^2</f>
        <v>1.8379233542663831E-10</v>
      </c>
      <c r="X95" s="1"/>
      <c r="AA95" t="s">
        <v>21</v>
      </c>
      <c r="AC95" t="s">
        <v>22</v>
      </c>
      <c r="AF95" t="s">
        <v>23</v>
      </c>
      <c r="AH95">
        <f>SUM(AH83:AH92)</f>
        <v>1.0065675389082036E-8</v>
      </c>
      <c r="AI95">
        <f>(AF94-AC94)^2</f>
        <v>1.9943233662095653E-10</v>
      </c>
    </row>
    <row r="96" spans="1:35" x14ac:dyDescent="0.25">
      <c r="L96" s="1"/>
      <c r="X96" s="1"/>
    </row>
    <row r="97" spans="1:32" x14ac:dyDescent="0.25">
      <c r="L97" s="1"/>
      <c r="X97" s="1"/>
    </row>
    <row r="98" spans="1:32" x14ac:dyDescent="0.25">
      <c r="L98" s="1"/>
      <c r="X98" s="1"/>
    </row>
    <row r="99" spans="1:32" ht="18" x14ac:dyDescent="0.35">
      <c r="A99" t="s">
        <v>24</v>
      </c>
      <c r="B99">
        <v>6690</v>
      </c>
      <c r="E99" t="s">
        <v>25</v>
      </c>
      <c r="F99">
        <v>58.160828468689225</v>
      </c>
      <c r="L99" s="1"/>
      <c r="M99" t="s">
        <v>24</v>
      </c>
      <c r="N99">
        <v>6690</v>
      </c>
      <c r="Q99" t="s">
        <v>25</v>
      </c>
      <c r="R99">
        <v>58.160828468689225</v>
      </c>
      <c r="X99" s="1"/>
      <c r="Y99" t="s">
        <v>24</v>
      </c>
      <c r="Z99">
        <v>6690</v>
      </c>
      <c r="AC99" t="s">
        <v>25</v>
      </c>
      <c r="AD99">
        <v>58.160828468689225</v>
      </c>
    </row>
    <row r="100" spans="1:32" x14ac:dyDescent="0.25">
      <c r="A100" t="s">
        <v>26</v>
      </c>
      <c r="B100">
        <v>0.17399999999999999</v>
      </c>
      <c r="E100" t="s">
        <v>27</v>
      </c>
      <c r="F100">
        <v>4.0108550182132703E-6</v>
      </c>
      <c r="L100" s="1"/>
      <c r="M100" t="s">
        <v>26</v>
      </c>
      <c r="N100">
        <v>0.17399999999999999</v>
      </c>
      <c r="Q100" t="s">
        <v>27</v>
      </c>
      <c r="R100">
        <v>4.0108550182132703E-6</v>
      </c>
      <c r="X100" s="1"/>
      <c r="Y100" t="s">
        <v>26</v>
      </c>
      <c r="Z100">
        <v>0.17399999999999999</v>
      </c>
      <c r="AC100" t="s">
        <v>27</v>
      </c>
      <c r="AD100">
        <v>4.0108550182132703E-6</v>
      </c>
    </row>
    <row r="101" spans="1:32" x14ac:dyDescent="0.25">
      <c r="E101" t="s">
        <v>28</v>
      </c>
      <c r="F101" s="9">
        <f>1-(K95/J95)</f>
        <v>0.98524287853733061</v>
      </c>
      <c r="L101" s="1"/>
      <c r="Q101" t="s">
        <v>28</v>
      </c>
      <c r="R101" s="9">
        <f>1-(W95/V95)</f>
        <v>0.98383057186241663</v>
      </c>
      <c r="X101" s="1"/>
      <c r="AC101" t="s">
        <v>28</v>
      </c>
      <c r="AD101" s="9">
        <f>1-(AI95/AH95)</f>
        <v>0.9801868897106224</v>
      </c>
    </row>
    <row r="102" spans="1:32" x14ac:dyDescent="0.25">
      <c r="L102" s="1"/>
      <c r="X102" s="1"/>
    </row>
    <row r="103" spans="1:32" ht="18.75" x14ac:dyDescent="0.35">
      <c r="A103" s="10" t="s">
        <v>29</v>
      </c>
      <c r="B103" s="10" t="s">
        <v>30</v>
      </c>
      <c r="C103" s="10" t="s">
        <v>31</v>
      </c>
      <c r="D103" s="10" t="s">
        <v>32</v>
      </c>
      <c r="E103" s="10" t="s">
        <v>33</v>
      </c>
      <c r="F103" s="10" t="s">
        <v>34</v>
      </c>
      <c r="G103" s="11" t="s">
        <v>35</v>
      </c>
      <c r="H103" s="10" t="s">
        <v>36</v>
      </c>
      <c r="L103" s="1"/>
      <c r="M103" s="10" t="s">
        <v>29</v>
      </c>
      <c r="N103" s="10" t="s">
        <v>30</v>
      </c>
      <c r="O103" s="10" t="s">
        <v>31</v>
      </c>
      <c r="P103" s="10" t="s">
        <v>32</v>
      </c>
      <c r="Q103" s="10" t="s">
        <v>33</v>
      </c>
      <c r="R103" s="10" t="s">
        <v>34</v>
      </c>
      <c r="S103" s="11" t="s">
        <v>35</v>
      </c>
      <c r="T103" s="10" t="s">
        <v>36</v>
      </c>
      <c r="X103" s="1"/>
      <c r="Y103" s="10" t="s">
        <v>29</v>
      </c>
      <c r="Z103" s="10" t="s">
        <v>30</v>
      </c>
      <c r="AA103" s="10" t="s">
        <v>31</v>
      </c>
      <c r="AB103" s="10" t="s">
        <v>32</v>
      </c>
      <c r="AC103" s="10" t="s">
        <v>33</v>
      </c>
      <c r="AD103" s="10" t="s">
        <v>34</v>
      </c>
      <c r="AE103" s="11" t="s">
        <v>35</v>
      </c>
      <c r="AF103" s="10" t="s">
        <v>36</v>
      </c>
    </row>
    <row r="104" spans="1:32" x14ac:dyDescent="0.25">
      <c r="A104">
        <f>SLOPE(C83:C88,D83:D88)</f>
        <v>-1.1399229655424745E-5</v>
      </c>
      <c r="B104">
        <f>INTERCEPT(C83:C88,D83:D88)</f>
        <v>4.9206105360254649E-5</v>
      </c>
      <c r="C104">
        <f>A104</f>
        <v>-1.1399229655424745E-5</v>
      </c>
      <c r="D104">
        <f>F99</f>
        <v>58.160828468689225</v>
      </c>
      <c r="E104">
        <v>8.3140000000000001</v>
      </c>
      <c r="F104">
        <v>298</v>
      </c>
      <c r="G104" s="9">
        <f>F101</f>
        <v>0.98524287853733061</v>
      </c>
      <c r="H104">
        <f>F100</f>
        <v>4.0108550182132703E-6</v>
      </c>
      <c r="L104" s="1"/>
      <c r="M104">
        <f>SLOPE(O83:O88,P83:P88)</f>
        <v>-1.3054764100233323E-5</v>
      </c>
      <c r="N104">
        <f>INTERCEPT(O83:O88,P83:P88)</f>
        <v>4.8157094521996973E-5</v>
      </c>
      <c r="O104">
        <f>M104</f>
        <v>-1.3054764100233323E-5</v>
      </c>
      <c r="P104">
        <f>R99</f>
        <v>58.160828468689225</v>
      </c>
      <c r="Q104">
        <v>8.3140000000000001</v>
      </c>
      <c r="R104">
        <v>298</v>
      </c>
      <c r="S104" s="9">
        <f>R101</f>
        <v>0.98383057186241663</v>
      </c>
      <c r="T104">
        <f>R100</f>
        <v>4.0108550182132703E-6</v>
      </c>
      <c r="X104" s="1"/>
      <c r="Y104">
        <f>SLOPE(AA83:AA88,AB83:AB88)</f>
        <v>-1.4744344215618429E-5</v>
      </c>
      <c r="Z104">
        <f>INTERCEPT(AA83:AA88,AB83:AB88)</f>
        <v>4.7057300225607226E-5</v>
      </c>
      <c r="AA104">
        <f>Y104</f>
        <v>-1.4744344215618429E-5</v>
      </c>
      <c r="AB104">
        <f>AD99</f>
        <v>58.160828468689225</v>
      </c>
      <c r="AC104">
        <v>8.3140000000000001</v>
      </c>
      <c r="AD104">
        <v>298</v>
      </c>
      <c r="AE104" s="9">
        <f>AD101</f>
        <v>0.9801868897106224</v>
      </c>
      <c r="AF104">
        <f>AD100</f>
        <v>4.0108550182132703E-6</v>
      </c>
    </row>
  </sheetData>
  <mergeCells count="31">
    <mergeCell ref="A1:J1"/>
    <mergeCell ref="B2:D2"/>
    <mergeCell ref="E2:G2"/>
    <mergeCell ref="H2:J2"/>
    <mergeCell ref="A12:K12"/>
    <mergeCell ref="Y12:AI12"/>
    <mergeCell ref="A13:K13"/>
    <mergeCell ref="M13:W13"/>
    <mergeCell ref="Y13:AI13"/>
    <mergeCell ref="A14:C14"/>
    <mergeCell ref="M14:O14"/>
    <mergeCell ref="Y14:AA14"/>
    <mergeCell ref="M12:W12"/>
    <mergeCell ref="A44:K44"/>
    <mergeCell ref="M44:W44"/>
    <mergeCell ref="Y44:AI44"/>
    <mergeCell ref="A45:K45"/>
    <mergeCell ref="M45:W45"/>
    <mergeCell ref="Y45:AI45"/>
    <mergeCell ref="A46:C46"/>
    <mergeCell ref="M46:O46"/>
    <mergeCell ref="Y46:AA46"/>
    <mergeCell ref="A77:K77"/>
    <mergeCell ref="M77:W77"/>
    <mergeCell ref="Y77:AI77"/>
    <mergeCell ref="A78:K78"/>
    <mergeCell ref="M78:W78"/>
    <mergeCell ref="Y78:AI78"/>
    <mergeCell ref="A79:C79"/>
    <mergeCell ref="M79:O79"/>
    <mergeCell ref="Y79:AA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Temkin_Fe</vt:lpstr>
      <vt:lpstr>Temkin_Mn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2022-09-15T13:39:46Z</dcterms:created>
  <dcterms:modified xsi:type="dcterms:W3CDTF">2022-09-15T15:18:13Z</dcterms:modified>
</cp:coreProperties>
</file>