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1. Masters\Experimental Data\Stage 1\"/>
    </mc:Choice>
  </mc:AlternateContent>
  <xr:revisionPtr revIDLastSave="0" documentId="13_ncr:1_{AA5C76F0-1731-4A94-947F-72806E55B645}" xr6:coauthVersionLast="47" xr6:coauthVersionMax="47" xr10:uidLastSave="{00000000-0000-0000-0000-000000000000}"/>
  <bookViews>
    <workbookView xWindow="-120" yWindow="-120" windowWidth="29040" windowHeight="15720" tabRatio="886" activeTab="1" xr2:uid="{C033A472-50C2-4BA0-92D2-1ABFB57F125A}"/>
  </bookViews>
  <sheets>
    <sheet name="GVHP (0,22) data" sheetId="12" r:id="rId1"/>
    <sheet name="HVHP (0,45) data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2" l="1"/>
  <c r="O6" i="13"/>
  <c r="N6" i="13"/>
  <c r="N7" i="13"/>
  <c r="N8" i="13"/>
  <c r="N9" i="13"/>
  <c r="O9" i="13" s="1"/>
  <c r="N10" i="13"/>
  <c r="N11" i="13"/>
  <c r="N12" i="13"/>
  <c r="N13" i="13"/>
  <c r="O13" i="13" s="1"/>
  <c r="N14" i="13"/>
  <c r="N15" i="13"/>
  <c r="N16" i="13"/>
  <c r="N17" i="13"/>
  <c r="N18" i="13"/>
  <c r="N19" i="13"/>
  <c r="N20" i="13"/>
  <c r="N21" i="13"/>
  <c r="O21" i="13" s="1"/>
  <c r="N22" i="13"/>
  <c r="I6" i="13"/>
  <c r="I7" i="13"/>
  <c r="I8" i="13"/>
  <c r="J8" i="13" s="1"/>
  <c r="I9" i="13"/>
  <c r="J9" i="13" s="1"/>
  <c r="I10" i="13"/>
  <c r="I11" i="13"/>
  <c r="I12" i="13"/>
  <c r="I13" i="13"/>
  <c r="J13" i="13" s="1"/>
  <c r="I14" i="13"/>
  <c r="I15" i="13"/>
  <c r="I16" i="13"/>
  <c r="I17" i="13"/>
  <c r="J17" i="13" s="1"/>
  <c r="I18" i="13"/>
  <c r="I19" i="13"/>
  <c r="I20" i="13"/>
  <c r="I21" i="13"/>
  <c r="J21" i="13" s="1"/>
  <c r="I22" i="13"/>
  <c r="Z8" i="12"/>
  <c r="Z12" i="12"/>
  <c r="Z16" i="12"/>
  <c r="Z20" i="12"/>
  <c r="L4" i="12"/>
  <c r="S5" i="12" s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AE4" i="12"/>
  <c r="R48" i="13"/>
  <c r="S46" i="13"/>
  <c r="N46" i="13"/>
  <c r="O46" i="13" s="1"/>
  <c r="R46" i="13" s="1"/>
  <c r="I46" i="13"/>
  <c r="J46" i="13" s="1"/>
  <c r="S45" i="13"/>
  <c r="AB21" i="13" s="1"/>
  <c r="N45" i="13"/>
  <c r="O45" i="13" s="1"/>
  <c r="R45" i="13" s="1"/>
  <c r="I45" i="13"/>
  <c r="J45" i="13" s="1"/>
  <c r="S44" i="13"/>
  <c r="N44" i="13"/>
  <c r="O44" i="13" s="1"/>
  <c r="R44" i="13" s="1"/>
  <c r="I44" i="13"/>
  <c r="J44" i="13" s="1"/>
  <c r="S43" i="13"/>
  <c r="N43" i="13"/>
  <c r="O43" i="13" s="1"/>
  <c r="R43" i="13" s="1"/>
  <c r="I43" i="13"/>
  <c r="J43" i="13" s="1"/>
  <c r="S42" i="13"/>
  <c r="N42" i="13"/>
  <c r="O42" i="13" s="1"/>
  <c r="R42" i="13" s="1"/>
  <c r="I42" i="13"/>
  <c r="J42" i="13" s="1"/>
  <c r="S41" i="13"/>
  <c r="N41" i="13"/>
  <c r="O41" i="13" s="1"/>
  <c r="R41" i="13" s="1"/>
  <c r="I41" i="13"/>
  <c r="J41" i="13" s="1"/>
  <c r="S40" i="13"/>
  <c r="N40" i="13"/>
  <c r="O40" i="13" s="1"/>
  <c r="R40" i="13" s="1"/>
  <c r="I40" i="13"/>
  <c r="J40" i="13" s="1"/>
  <c r="S39" i="13"/>
  <c r="N39" i="13"/>
  <c r="O39" i="13" s="1"/>
  <c r="R39" i="13" s="1"/>
  <c r="I39" i="13"/>
  <c r="J39" i="13" s="1"/>
  <c r="S38" i="13"/>
  <c r="N38" i="13"/>
  <c r="O38" i="13" s="1"/>
  <c r="R38" i="13" s="1"/>
  <c r="I38" i="13"/>
  <c r="J38" i="13" s="1"/>
  <c r="S37" i="13"/>
  <c r="N37" i="13"/>
  <c r="O37" i="13" s="1"/>
  <c r="R37" i="13" s="1"/>
  <c r="I37" i="13"/>
  <c r="J37" i="13" s="1"/>
  <c r="S36" i="13"/>
  <c r="N36" i="13"/>
  <c r="O36" i="13" s="1"/>
  <c r="R36" i="13" s="1"/>
  <c r="I36" i="13"/>
  <c r="J36" i="13" s="1"/>
  <c r="S35" i="13"/>
  <c r="N35" i="13"/>
  <c r="O35" i="13" s="1"/>
  <c r="R35" i="13" s="1"/>
  <c r="I35" i="13"/>
  <c r="J35" i="13" s="1"/>
  <c r="S34" i="13"/>
  <c r="N34" i="13"/>
  <c r="O34" i="13" s="1"/>
  <c r="R34" i="13" s="1"/>
  <c r="I34" i="13"/>
  <c r="J34" i="13" s="1"/>
  <c r="S33" i="13"/>
  <c r="N33" i="13"/>
  <c r="O33" i="13" s="1"/>
  <c r="R33" i="13" s="1"/>
  <c r="I33" i="13"/>
  <c r="J33" i="13" s="1"/>
  <c r="S32" i="13"/>
  <c r="N32" i="13"/>
  <c r="O32" i="13" s="1"/>
  <c r="R32" i="13" s="1"/>
  <c r="I32" i="13"/>
  <c r="J32" i="13" s="1"/>
  <c r="S31" i="13"/>
  <c r="N31" i="13"/>
  <c r="O31" i="13" s="1"/>
  <c r="R31" i="13" s="1"/>
  <c r="I31" i="13"/>
  <c r="J31" i="13" s="1"/>
  <c r="S30" i="13"/>
  <c r="N30" i="13"/>
  <c r="O30" i="13" s="1"/>
  <c r="I30" i="13"/>
  <c r="J30" i="13" s="1"/>
  <c r="S29" i="13"/>
  <c r="N29" i="13"/>
  <c r="O29" i="13" s="1"/>
  <c r="I29" i="13"/>
  <c r="J29" i="13" s="1"/>
  <c r="S28" i="13"/>
  <c r="AB4" i="13" s="1"/>
  <c r="R24" i="13"/>
  <c r="Z22" i="13"/>
  <c r="Y22" i="13"/>
  <c r="S22" i="13"/>
  <c r="O22" i="13"/>
  <c r="R22" i="13" s="1"/>
  <c r="J22" i="13"/>
  <c r="Z21" i="13"/>
  <c r="Y21" i="13"/>
  <c r="S21" i="13"/>
  <c r="Z20" i="13"/>
  <c r="Y20" i="13"/>
  <c r="S20" i="13"/>
  <c r="O20" i="13"/>
  <c r="R20" i="13" s="1"/>
  <c r="J20" i="13"/>
  <c r="Z19" i="13"/>
  <c r="Y19" i="13"/>
  <c r="S19" i="13"/>
  <c r="O19" i="13"/>
  <c r="R19" i="13" s="1"/>
  <c r="J19" i="13"/>
  <c r="Z18" i="13"/>
  <c r="Y18" i="13"/>
  <c r="S18" i="13"/>
  <c r="AB18" i="13" s="1"/>
  <c r="O18" i="13"/>
  <c r="R18" i="13" s="1"/>
  <c r="J18" i="13"/>
  <c r="Z17" i="13"/>
  <c r="Y17" i="13"/>
  <c r="S17" i="13"/>
  <c r="AB17" i="13" s="1"/>
  <c r="O17" i="13"/>
  <c r="Z16" i="13"/>
  <c r="Y16" i="13"/>
  <c r="S16" i="13"/>
  <c r="AB16" i="13" s="1"/>
  <c r="O16" i="13"/>
  <c r="R16" i="13" s="1"/>
  <c r="J16" i="13"/>
  <c r="Z15" i="13"/>
  <c r="Y15" i="13"/>
  <c r="S15" i="13"/>
  <c r="O15" i="13"/>
  <c r="R15" i="13" s="1"/>
  <c r="J15" i="13"/>
  <c r="Z14" i="13"/>
  <c r="Y14" i="13"/>
  <c r="S14" i="13"/>
  <c r="O14" i="13"/>
  <c r="R14" i="13" s="1"/>
  <c r="J14" i="13"/>
  <c r="Z13" i="13"/>
  <c r="Y13" i="13"/>
  <c r="S13" i="13"/>
  <c r="Z12" i="13"/>
  <c r="Y12" i="13"/>
  <c r="S12" i="13"/>
  <c r="O12" i="13"/>
  <c r="R12" i="13" s="1"/>
  <c r="J12" i="13"/>
  <c r="Z11" i="13"/>
  <c r="Y11" i="13"/>
  <c r="S11" i="13"/>
  <c r="O11" i="13"/>
  <c r="R11" i="13" s="1"/>
  <c r="J11" i="13"/>
  <c r="Z10" i="13"/>
  <c r="Y10" i="13"/>
  <c r="S10" i="13"/>
  <c r="AB10" i="13" s="1"/>
  <c r="O10" i="13"/>
  <c r="R10" i="13" s="1"/>
  <c r="J10" i="13"/>
  <c r="Z9" i="13"/>
  <c r="Y9" i="13"/>
  <c r="S9" i="13"/>
  <c r="C9" i="13"/>
  <c r="Z8" i="13"/>
  <c r="Y8" i="13"/>
  <c r="S8" i="13"/>
  <c r="O8" i="13"/>
  <c r="Z7" i="13"/>
  <c r="Y7" i="13"/>
  <c r="S7" i="13"/>
  <c r="O7" i="13"/>
  <c r="J7" i="13"/>
  <c r="Z6" i="13"/>
  <c r="Y6" i="13"/>
  <c r="S6" i="13"/>
  <c r="AB6" i="13" s="1"/>
  <c r="J6" i="13"/>
  <c r="Z5" i="13"/>
  <c r="Y5" i="13"/>
  <c r="S5" i="13"/>
  <c r="N5" i="13"/>
  <c r="O5" i="13" s="1"/>
  <c r="I5" i="13"/>
  <c r="J5" i="13" s="1"/>
  <c r="AE4" i="13"/>
  <c r="AD4" i="13"/>
  <c r="Z4" i="13"/>
  <c r="Y4" i="13"/>
  <c r="AD4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28" i="12"/>
  <c r="AB4" i="12" s="1"/>
  <c r="S29" i="12"/>
  <c r="S6" i="12"/>
  <c r="S7" i="12"/>
  <c r="AB7" i="12" s="1"/>
  <c r="S8" i="12"/>
  <c r="AB8" i="12" s="1"/>
  <c r="S9" i="12"/>
  <c r="S10" i="12"/>
  <c r="S11" i="12"/>
  <c r="AB11" i="12" s="1"/>
  <c r="S12" i="12"/>
  <c r="S13" i="12"/>
  <c r="S14" i="12"/>
  <c r="S15" i="12"/>
  <c r="AB15" i="12" s="1"/>
  <c r="S16" i="12"/>
  <c r="AB16" i="12" s="1"/>
  <c r="S17" i="12"/>
  <c r="S18" i="12"/>
  <c r="S19" i="12"/>
  <c r="AB19" i="12" s="1"/>
  <c r="S20" i="12"/>
  <c r="S21" i="12"/>
  <c r="S22" i="12"/>
  <c r="Z5" i="12"/>
  <c r="Z6" i="12"/>
  <c r="Z7" i="12"/>
  <c r="Z9" i="12"/>
  <c r="Z10" i="12"/>
  <c r="Z11" i="12"/>
  <c r="Z13" i="12"/>
  <c r="Z14" i="12"/>
  <c r="Z15" i="12"/>
  <c r="Z17" i="12"/>
  <c r="Z18" i="12"/>
  <c r="Z19" i="12"/>
  <c r="Z21" i="12"/>
  <c r="Z22" i="12"/>
  <c r="Z4" i="12"/>
  <c r="I5" i="12"/>
  <c r="Y5" i="12"/>
  <c r="Y6" i="12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4" i="12"/>
  <c r="AB14" i="13" l="1"/>
  <c r="AB22" i="13"/>
  <c r="AB19" i="13"/>
  <c r="AB13" i="13"/>
  <c r="AB11" i="13"/>
  <c r="AB9" i="13"/>
  <c r="AB5" i="13"/>
  <c r="AB18" i="12"/>
  <c r="AB14" i="12"/>
  <c r="AB10" i="12"/>
  <c r="Z23" i="12"/>
  <c r="Y23" i="12"/>
  <c r="R30" i="13"/>
  <c r="AC6" i="13"/>
  <c r="AA6" i="13"/>
  <c r="AB7" i="13"/>
  <c r="AB15" i="13"/>
  <c r="AB8" i="13"/>
  <c r="AB12" i="13"/>
  <c r="AB20" i="13"/>
  <c r="R29" i="13"/>
  <c r="P29" i="13"/>
  <c r="Q29" i="13" s="1"/>
  <c r="AA10" i="13"/>
  <c r="AA14" i="13"/>
  <c r="AA12" i="13"/>
  <c r="AA19" i="13"/>
  <c r="AA15" i="13"/>
  <c r="AA20" i="13"/>
  <c r="AA11" i="13"/>
  <c r="AA16" i="13"/>
  <c r="AA18" i="13"/>
  <c r="AA22" i="13"/>
  <c r="AC14" i="13"/>
  <c r="AC22" i="13"/>
  <c r="AC10" i="13"/>
  <c r="Z23" i="13"/>
  <c r="AC18" i="13"/>
  <c r="Y23" i="13"/>
  <c r="AC9" i="13"/>
  <c r="R9" i="13"/>
  <c r="AA9" i="13" s="1"/>
  <c r="AC13" i="13"/>
  <c r="R13" i="13"/>
  <c r="AA13" i="13" s="1"/>
  <c r="AC17" i="13"/>
  <c r="R17" i="13"/>
  <c r="AA17" i="13" s="1"/>
  <c r="AC21" i="13"/>
  <c r="R21" i="13"/>
  <c r="AA21" i="13" s="1"/>
  <c r="AC8" i="13"/>
  <c r="R8" i="13"/>
  <c r="AA8" i="13" s="1"/>
  <c r="AC7" i="13"/>
  <c r="R47" i="13"/>
  <c r="AC5" i="13"/>
  <c r="AD5" i="13" s="1"/>
  <c r="AE5" i="13" s="1"/>
  <c r="P5" i="13"/>
  <c r="R5" i="13"/>
  <c r="R7" i="13"/>
  <c r="AA7" i="13" s="1"/>
  <c r="AC12" i="13"/>
  <c r="AC16" i="13"/>
  <c r="AC20" i="13"/>
  <c r="AC11" i="13"/>
  <c r="AC15" i="13"/>
  <c r="AC19" i="13"/>
  <c r="AB22" i="12"/>
  <c r="AB6" i="12"/>
  <c r="AB21" i="12"/>
  <c r="AB17" i="12"/>
  <c r="AB13" i="12"/>
  <c r="AB20" i="12"/>
  <c r="AB12" i="12"/>
  <c r="AB9" i="12"/>
  <c r="AB5" i="12"/>
  <c r="R48" i="12"/>
  <c r="N46" i="12"/>
  <c r="O46" i="12" s="1"/>
  <c r="I46" i="12"/>
  <c r="J46" i="12" s="1"/>
  <c r="N45" i="12"/>
  <c r="O45" i="12" s="1"/>
  <c r="I45" i="12"/>
  <c r="J45" i="12" s="1"/>
  <c r="N44" i="12"/>
  <c r="O44" i="12" s="1"/>
  <c r="I44" i="12"/>
  <c r="J44" i="12" s="1"/>
  <c r="N43" i="12"/>
  <c r="O43" i="12" s="1"/>
  <c r="I43" i="12"/>
  <c r="J43" i="12" s="1"/>
  <c r="N42" i="12"/>
  <c r="O42" i="12" s="1"/>
  <c r="I42" i="12"/>
  <c r="J42" i="12" s="1"/>
  <c r="N41" i="12"/>
  <c r="O41" i="12" s="1"/>
  <c r="I41" i="12"/>
  <c r="J41" i="12" s="1"/>
  <c r="N40" i="12"/>
  <c r="O40" i="12" s="1"/>
  <c r="I40" i="12"/>
  <c r="J40" i="12" s="1"/>
  <c r="N39" i="12"/>
  <c r="O39" i="12" s="1"/>
  <c r="I39" i="12"/>
  <c r="J39" i="12" s="1"/>
  <c r="N38" i="12"/>
  <c r="O38" i="12" s="1"/>
  <c r="I38" i="12"/>
  <c r="J38" i="12" s="1"/>
  <c r="N37" i="12"/>
  <c r="O37" i="12" s="1"/>
  <c r="I37" i="12"/>
  <c r="J37" i="12" s="1"/>
  <c r="N36" i="12"/>
  <c r="O36" i="12" s="1"/>
  <c r="I36" i="12"/>
  <c r="J36" i="12" s="1"/>
  <c r="N35" i="12"/>
  <c r="O35" i="12" s="1"/>
  <c r="I35" i="12"/>
  <c r="J35" i="12" s="1"/>
  <c r="N34" i="12"/>
  <c r="O34" i="12" s="1"/>
  <c r="I34" i="12"/>
  <c r="J34" i="12" s="1"/>
  <c r="N33" i="12"/>
  <c r="O33" i="12" s="1"/>
  <c r="I33" i="12"/>
  <c r="J33" i="12" s="1"/>
  <c r="N32" i="12"/>
  <c r="O32" i="12" s="1"/>
  <c r="I32" i="12"/>
  <c r="J32" i="12" s="1"/>
  <c r="N31" i="12"/>
  <c r="O31" i="12" s="1"/>
  <c r="I31" i="12"/>
  <c r="J31" i="12" s="1"/>
  <c r="N30" i="12"/>
  <c r="O30" i="12" s="1"/>
  <c r="AC6" i="12" s="1"/>
  <c r="I30" i="12"/>
  <c r="J30" i="12" s="1"/>
  <c r="N29" i="12"/>
  <c r="O29" i="12" s="1"/>
  <c r="I29" i="12"/>
  <c r="J29" i="12" s="1"/>
  <c r="R24" i="12"/>
  <c r="O22" i="12"/>
  <c r="J22" i="12"/>
  <c r="O21" i="12"/>
  <c r="J21" i="12"/>
  <c r="O20" i="12"/>
  <c r="J20" i="12"/>
  <c r="O19" i="12"/>
  <c r="J19" i="12"/>
  <c r="O18" i="12"/>
  <c r="J18" i="12"/>
  <c r="O17" i="12"/>
  <c r="J17" i="12"/>
  <c r="O16" i="12"/>
  <c r="J16" i="12"/>
  <c r="O15" i="12"/>
  <c r="J15" i="12"/>
  <c r="O14" i="12"/>
  <c r="J14" i="12"/>
  <c r="O13" i="12"/>
  <c r="J13" i="12"/>
  <c r="O12" i="12"/>
  <c r="J12" i="12"/>
  <c r="O11" i="12"/>
  <c r="J11" i="12"/>
  <c r="O10" i="12"/>
  <c r="J10" i="12"/>
  <c r="O9" i="12"/>
  <c r="J9" i="12"/>
  <c r="C9" i="12"/>
  <c r="O8" i="12"/>
  <c r="J8" i="12"/>
  <c r="O7" i="12"/>
  <c r="J7" i="12"/>
  <c r="J6" i="12"/>
  <c r="N5" i="12"/>
  <c r="O5" i="12" s="1"/>
  <c r="P5" i="12" s="1"/>
  <c r="P6" i="12" s="1"/>
  <c r="Q6" i="12" s="1"/>
  <c r="J5" i="12"/>
  <c r="AB23" i="12" l="1"/>
  <c r="P7" i="12"/>
  <c r="Q7" i="12" s="1"/>
  <c r="AD6" i="13"/>
  <c r="AC7" i="12"/>
  <c r="AC11" i="12"/>
  <c r="Q5" i="12"/>
  <c r="AC14" i="12"/>
  <c r="R46" i="12"/>
  <c r="AC22" i="12"/>
  <c r="R39" i="12"/>
  <c r="AC15" i="12"/>
  <c r="R41" i="12"/>
  <c r="AC17" i="12"/>
  <c r="R43" i="12"/>
  <c r="AC19" i="12"/>
  <c r="R45" i="12"/>
  <c r="AC21" i="12"/>
  <c r="R37" i="12"/>
  <c r="AC13" i="12"/>
  <c r="R40" i="12"/>
  <c r="AC16" i="12"/>
  <c r="R42" i="12"/>
  <c r="AC18" i="12"/>
  <c r="R44" i="12"/>
  <c r="AC20" i="12"/>
  <c r="R36" i="12"/>
  <c r="AC12" i="12"/>
  <c r="R34" i="12"/>
  <c r="AC10" i="12"/>
  <c r="R33" i="12"/>
  <c r="AC9" i="12"/>
  <c r="R32" i="12"/>
  <c r="AC8" i="12"/>
  <c r="R29" i="12"/>
  <c r="P29" i="12"/>
  <c r="AC5" i="12"/>
  <c r="AD5" i="12" s="1"/>
  <c r="AB23" i="13"/>
  <c r="P30" i="13"/>
  <c r="P6" i="13"/>
  <c r="Q5" i="13"/>
  <c r="R23" i="13"/>
  <c r="AA5" i="13"/>
  <c r="AA23" i="13" s="1"/>
  <c r="P8" i="12"/>
  <c r="Q8" i="12" s="1"/>
  <c r="R19" i="12"/>
  <c r="R10" i="12"/>
  <c r="R5" i="12"/>
  <c r="AA5" i="12" s="1"/>
  <c r="R17" i="12"/>
  <c r="R7" i="12"/>
  <c r="R11" i="12"/>
  <c r="R14" i="12"/>
  <c r="R18" i="12"/>
  <c r="AA18" i="12" s="1"/>
  <c r="R30" i="12"/>
  <c r="AA6" i="12" s="1"/>
  <c r="R35" i="12"/>
  <c r="R16" i="12"/>
  <c r="R21" i="12"/>
  <c r="R8" i="12"/>
  <c r="AA8" i="12" s="1"/>
  <c r="R15" i="12"/>
  <c r="AA15" i="12" s="1"/>
  <c r="R38" i="12"/>
  <c r="R31" i="12"/>
  <c r="R20" i="12"/>
  <c r="R12" i="12"/>
  <c r="AA12" i="12" s="1"/>
  <c r="R22" i="12"/>
  <c r="R13" i="12"/>
  <c r="AA13" i="12" s="1"/>
  <c r="AA22" i="12" l="1"/>
  <c r="AA21" i="12"/>
  <c r="AA17" i="12"/>
  <c r="AA16" i="12"/>
  <c r="AA20" i="12"/>
  <c r="AA10" i="12"/>
  <c r="AD7" i="13"/>
  <c r="AE6" i="13"/>
  <c r="AA9" i="12"/>
  <c r="AA19" i="12"/>
  <c r="AE5" i="12"/>
  <c r="AD6" i="12"/>
  <c r="P30" i="12"/>
  <c r="Q29" i="12"/>
  <c r="Q30" i="13"/>
  <c r="P31" i="13"/>
  <c r="Q6" i="13"/>
  <c r="P7" i="13"/>
  <c r="P9" i="12"/>
  <c r="Q9" i="12" s="1"/>
  <c r="AA11" i="12"/>
  <c r="AA7" i="12"/>
  <c r="AA14" i="12"/>
  <c r="R23" i="12"/>
  <c r="R47" i="12"/>
  <c r="AD8" i="13" l="1"/>
  <c r="AE7" i="13"/>
  <c r="Q30" i="12"/>
  <c r="P31" i="12"/>
  <c r="AD7" i="12"/>
  <c r="AE6" i="12"/>
  <c r="Q31" i="13"/>
  <c r="P32" i="13"/>
  <c r="Q7" i="13"/>
  <c r="P8" i="13"/>
  <c r="P10" i="12"/>
  <c r="Q10" i="12" s="1"/>
  <c r="AA23" i="12"/>
  <c r="AD9" i="13" l="1"/>
  <c r="AE8" i="13"/>
  <c r="AD8" i="12"/>
  <c r="AE7" i="12"/>
  <c r="P32" i="12"/>
  <c r="Q31" i="12"/>
  <c r="Q32" i="13"/>
  <c r="P33" i="13"/>
  <c r="Q8" i="13"/>
  <c r="P9" i="13"/>
  <c r="P11" i="12"/>
  <c r="Q11" i="12" s="1"/>
  <c r="AD10" i="13" l="1"/>
  <c r="AE9" i="13"/>
  <c r="AD9" i="12"/>
  <c r="AE8" i="12"/>
  <c r="Q32" i="12"/>
  <c r="P33" i="12"/>
  <c r="Q33" i="13"/>
  <c r="P34" i="13"/>
  <c r="Q9" i="13"/>
  <c r="P10" i="13"/>
  <c r="P12" i="12"/>
  <c r="Q12" i="12" s="1"/>
  <c r="AD11" i="13" l="1"/>
  <c r="AE10" i="13"/>
  <c r="P34" i="12"/>
  <c r="Q33" i="12"/>
  <c r="AD10" i="12"/>
  <c r="AE9" i="12"/>
  <c r="Q34" i="13"/>
  <c r="P35" i="13"/>
  <c r="Q10" i="13"/>
  <c r="P11" i="13"/>
  <c r="P13" i="12"/>
  <c r="Q13" i="12" s="1"/>
  <c r="AD12" i="13" l="1"/>
  <c r="AE11" i="13"/>
  <c r="AD11" i="12"/>
  <c r="AE10" i="12"/>
  <c r="Q34" i="12"/>
  <c r="P35" i="12"/>
  <c r="Q35" i="13"/>
  <c r="P36" i="13"/>
  <c r="Q11" i="13"/>
  <c r="P12" i="13"/>
  <c r="P14" i="12"/>
  <c r="Q14" i="12" s="1"/>
  <c r="AD13" i="13" l="1"/>
  <c r="AE12" i="13"/>
  <c r="P36" i="12"/>
  <c r="Q35" i="12"/>
  <c r="AD12" i="12"/>
  <c r="AE11" i="12"/>
  <c r="Q36" i="13"/>
  <c r="P37" i="13"/>
  <c r="Q12" i="13"/>
  <c r="P13" i="13"/>
  <c r="P15" i="12"/>
  <c r="Q15" i="12" s="1"/>
  <c r="AD14" i="13" l="1"/>
  <c r="AE13" i="13"/>
  <c r="AD13" i="12"/>
  <c r="AE12" i="12"/>
  <c r="Q36" i="12"/>
  <c r="P37" i="12"/>
  <c r="Q37" i="13"/>
  <c r="P38" i="13"/>
  <c r="Q13" i="13"/>
  <c r="P14" i="13"/>
  <c r="P16" i="12"/>
  <c r="Q16" i="12" s="1"/>
  <c r="AD15" i="13" l="1"/>
  <c r="AE14" i="13"/>
  <c r="P38" i="12"/>
  <c r="Q37" i="12"/>
  <c r="AD14" i="12"/>
  <c r="AE13" i="12"/>
  <c r="Q38" i="13"/>
  <c r="P39" i="13"/>
  <c r="Q14" i="13"/>
  <c r="P15" i="13"/>
  <c r="P17" i="12"/>
  <c r="Q17" i="12" s="1"/>
  <c r="AD16" i="13" l="1"/>
  <c r="AE15" i="13"/>
  <c r="AD15" i="12"/>
  <c r="AE14" i="12"/>
  <c r="Q38" i="12"/>
  <c r="P39" i="12"/>
  <c r="Q39" i="13"/>
  <c r="P40" i="13"/>
  <c r="Q15" i="13"/>
  <c r="P16" i="13"/>
  <c r="P18" i="12"/>
  <c r="Q18" i="12" s="1"/>
  <c r="AD17" i="13" l="1"/>
  <c r="AE16" i="13"/>
  <c r="P40" i="12"/>
  <c r="Q39" i="12"/>
  <c r="AD16" i="12"/>
  <c r="AE15" i="12"/>
  <c r="Q40" i="13"/>
  <c r="P41" i="13"/>
  <c r="Q16" i="13"/>
  <c r="P17" i="13"/>
  <c r="P19" i="12"/>
  <c r="Q19" i="12" s="1"/>
  <c r="AD18" i="13" l="1"/>
  <c r="AE17" i="13"/>
  <c r="AD17" i="12"/>
  <c r="AE16" i="12"/>
  <c r="Q40" i="12"/>
  <c r="P41" i="12"/>
  <c r="Q41" i="13"/>
  <c r="P42" i="13"/>
  <c r="Q17" i="13"/>
  <c r="P18" i="13"/>
  <c r="P20" i="12"/>
  <c r="Q20" i="12" s="1"/>
  <c r="AD19" i="13" l="1"/>
  <c r="AE18" i="13"/>
  <c r="P42" i="12"/>
  <c r="Q41" i="12"/>
  <c r="AD18" i="12"/>
  <c r="AE17" i="12"/>
  <c r="Q42" i="13"/>
  <c r="P43" i="13"/>
  <c r="Q18" i="13"/>
  <c r="P19" i="13"/>
  <c r="P21" i="12"/>
  <c r="Q21" i="12" s="1"/>
  <c r="AD20" i="13" l="1"/>
  <c r="AE19" i="13"/>
  <c r="AD19" i="12"/>
  <c r="AE18" i="12"/>
  <c r="Q42" i="12"/>
  <c r="P43" i="12"/>
  <c r="Q43" i="13"/>
  <c r="P44" i="13"/>
  <c r="Q19" i="13"/>
  <c r="P20" i="13"/>
  <c r="P22" i="12"/>
  <c r="Q22" i="12" s="1"/>
  <c r="AD21" i="13" l="1"/>
  <c r="AE20" i="13"/>
  <c r="P44" i="12"/>
  <c r="Q43" i="12"/>
  <c r="AD20" i="12"/>
  <c r="AE19" i="12"/>
  <c r="Q44" i="13"/>
  <c r="P45" i="13"/>
  <c r="Q20" i="13"/>
  <c r="P21" i="13"/>
  <c r="AD22" i="13" l="1"/>
  <c r="AE22" i="13" s="1"/>
  <c r="AE21" i="13"/>
  <c r="AD21" i="12"/>
  <c r="AE20" i="12"/>
  <c r="Q44" i="12"/>
  <c r="P45" i="12"/>
  <c r="Q45" i="13"/>
  <c r="P46" i="13"/>
  <c r="Q46" i="13" s="1"/>
  <c r="Q21" i="13"/>
  <c r="P22" i="13"/>
  <c r="P46" i="12" l="1"/>
  <c r="Q46" i="12" s="1"/>
  <c r="Q45" i="12"/>
  <c r="AD22" i="12"/>
  <c r="AE22" i="12" s="1"/>
  <c r="AE21" i="12"/>
  <c r="Q22" i="13"/>
</calcChain>
</file>

<file path=xl/sharedStrings.xml><?xml version="1.0" encoding="utf-8"?>
<sst xmlns="http://schemas.openxmlformats.org/spreadsheetml/2006/main" count="129" uniqueCount="42">
  <si>
    <t>1mm equivalent feed (ml)</t>
  </si>
  <si>
    <t>1mm equivalent permeate (ml)</t>
  </si>
  <si>
    <t>Membrane used</t>
  </si>
  <si>
    <t>Feed Agitator (RPM)</t>
  </si>
  <si>
    <t>Permeate Agitator (RPM)</t>
  </si>
  <si>
    <t>Feed Flowrate (l/hr)</t>
  </si>
  <si>
    <t>Permeate Flowrate (l/hr)</t>
  </si>
  <si>
    <t>Time (min)</t>
  </si>
  <si>
    <t>EC01 (mS/cm)</t>
  </si>
  <si>
    <t>L1 (cm)</t>
  </si>
  <si>
    <t>FEED</t>
  </si>
  <si>
    <t>PERMEATE</t>
  </si>
  <si>
    <t>RUN 1</t>
  </si>
  <si>
    <t>DUP 1</t>
  </si>
  <si>
    <t>Cum. Volume (ml)</t>
  </si>
  <si>
    <t>Overall Flux</t>
  </si>
  <si>
    <t>Average Flux</t>
  </si>
  <si>
    <t>Salt Rejection (%)</t>
  </si>
  <si>
    <t>EC02 (µS/cm)</t>
  </si>
  <si>
    <t>Date Performed</t>
  </si>
  <si>
    <t>L2 (cm)</t>
  </si>
  <si>
    <t>Volume (ml)</t>
  </si>
  <si>
    <t>Recovery</t>
  </si>
  <si>
    <t>Average</t>
  </si>
  <si>
    <t>BRINE</t>
  </si>
  <si>
    <t>GVHP</t>
  </si>
  <si>
    <t>HVHP</t>
  </si>
  <si>
    <t>Recovery (%)</t>
  </si>
  <si>
    <r>
      <t>Volume</t>
    </r>
    <r>
      <rPr>
        <b/>
        <vertAlign val="subscript"/>
        <sz val="12"/>
        <color theme="1"/>
        <rFont val="Segoe UI"/>
        <family val="2"/>
      </rPr>
      <t>Ave</t>
    </r>
    <r>
      <rPr>
        <b/>
        <sz val="12"/>
        <color theme="1"/>
        <rFont val="Segoe UI"/>
        <family val="2"/>
      </rPr>
      <t xml:space="preserve">  (ml)</t>
    </r>
  </si>
  <si>
    <r>
      <t>ΔL</t>
    </r>
    <r>
      <rPr>
        <b/>
        <vertAlign val="subscript"/>
        <sz val="12"/>
        <color theme="1"/>
        <rFont val="Segoe UI"/>
        <family val="2"/>
      </rPr>
      <t>F</t>
    </r>
    <r>
      <rPr>
        <b/>
        <sz val="12"/>
        <color theme="1"/>
        <rFont val="Segoe UI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</si>
  <si>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Segoe UI"/>
        <family val="2"/>
      </rPr>
      <t>F</t>
    </r>
    <r>
      <rPr>
        <b/>
        <sz val="12"/>
        <color theme="1"/>
        <rFont val="Segoe UI"/>
        <family val="2"/>
      </rPr>
      <t xml:space="preserve"> (ml)</t>
    </r>
  </si>
  <si>
    <r>
      <t>ΔL</t>
    </r>
    <r>
      <rPr>
        <b/>
        <vertAlign val="subscript"/>
        <sz val="12"/>
        <color theme="1"/>
        <rFont val="Segoe UI"/>
        <family val="2"/>
      </rPr>
      <t>P</t>
    </r>
    <r>
      <rPr>
        <b/>
        <sz val="12"/>
        <color theme="1"/>
        <rFont val="Segoe UI"/>
        <family val="2"/>
      </rPr>
      <t xml:space="preserve"> (mm)</t>
    </r>
  </si>
  <si>
    <r>
      <t>ΔV</t>
    </r>
    <r>
      <rPr>
        <b/>
        <vertAlign val="subscript"/>
        <sz val="12"/>
        <color theme="1"/>
        <rFont val="Segoe UI"/>
        <family val="2"/>
      </rPr>
      <t>P</t>
    </r>
    <r>
      <rPr>
        <b/>
        <sz val="12"/>
        <color theme="1"/>
        <rFont val="Segoe UI"/>
        <family val="2"/>
      </rPr>
      <t xml:space="preserve"> (ml)</t>
    </r>
  </si>
  <si>
    <r>
      <t>Flux</t>
    </r>
    <r>
      <rPr>
        <b/>
        <vertAlign val="subscript"/>
        <sz val="12"/>
        <color indexed="63"/>
        <rFont val="Segoe UI"/>
        <family val="2"/>
      </rPr>
      <t>P</t>
    </r>
    <r>
      <rPr>
        <b/>
        <sz val="12"/>
        <color indexed="63"/>
        <rFont val="Segoe UI"/>
        <family val="2"/>
      </rPr>
      <t xml:space="preserve"> (L/m</t>
    </r>
    <r>
      <rPr>
        <b/>
        <vertAlign val="superscript"/>
        <sz val="12"/>
        <color indexed="63"/>
        <rFont val="Segoe UI"/>
        <family val="2"/>
      </rPr>
      <t>2</t>
    </r>
    <r>
      <rPr>
        <b/>
        <sz val="12"/>
        <color indexed="63"/>
        <rFont val="Segoe UI"/>
        <family val="2"/>
      </rPr>
      <t>.hr)</t>
    </r>
  </si>
  <si>
    <r>
      <t>Membrane Area (m</t>
    </r>
    <r>
      <rPr>
        <b/>
        <vertAlign val="superscript"/>
        <sz val="12"/>
        <color theme="1"/>
        <rFont val="Segoe UI"/>
        <family val="2"/>
      </rPr>
      <t>2</t>
    </r>
    <r>
      <rPr>
        <b/>
        <sz val="12"/>
        <color theme="1"/>
        <rFont val="Segoe UI"/>
        <family val="2"/>
      </rPr>
      <t>)</t>
    </r>
  </si>
  <si>
    <r>
      <t>Feed Temperature (</t>
    </r>
    <r>
      <rPr>
        <b/>
        <vertAlign val="superscript"/>
        <sz val="12"/>
        <color theme="1"/>
        <rFont val="Segoe UI"/>
        <family val="2"/>
      </rPr>
      <t>o</t>
    </r>
    <r>
      <rPr>
        <b/>
        <sz val="12"/>
        <color theme="1"/>
        <rFont val="Segoe UI"/>
        <family val="2"/>
      </rPr>
      <t>C)</t>
    </r>
  </si>
  <si>
    <r>
      <t>Product Temperature (</t>
    </r>
    <r>
      <rPr>
        <b/>
        <vertAlign val="superscript"/>
        <sz val="12"/>
        <color theme="1"/>
        <rFont val="Segoe UI"/>
        <family val="2"/>
      </rPr>
      <t>o</t>
    </r>
    <r>
      <rPr>
        <b/>
        <sz val="12"/>
        <color theme="1"/>
        <rFont val="Segoe UI"/>
        <family val="2"/>
      </rPr>
      <t>C)</t>
    </r>
  </si>
  <si>
    <r>
      <t>Temperature Difference (</t>
    </r>
    <r>
      <rPr>
        <b/>
        <vertAlign val="superscript"/>
        <sz val="12"/>
        <color theme="1"/>
        <rFont val="Segoe UI"/>
        <family val="2"/>
      </rPr>
      <t>o</t>
    </r>
    <r>
      <rPr>
        <b/>
        <sz val="12"/>
        <color theme="1"/>
        <rFont val="Segoe UI"/>
        <family val="2"/>
      </rPr>
      <t>C)</t>
    </r>
  </si>
  <si>
    <t xml:space="preserve">DUP </t>
  </si>
  <si>
    <t xml:space="preserve">RUN </t>
  </si>
  <si>
    <t>-</t>
  </si>
  <si>
    <t>Feed Solution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</si>
</sst>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1"/>
      <color theme="1"/>
      <name val="Segoe UI"/>
      <family val="2"/>
    </font>
    <font>
      <b/>
      <sz val="14"/>
      <color theme="1"/>
      <name val="Segoe UI"/>
      <family val="2"/>
    </font>
    <font>
      <b/>
      <vertAlign val="subscript"/>
      <sz val="12"/>
      <color theme="1"/>
      <name val="Segoe UI"/>
      <family val="2"/>
    </font>
    <font>
      <b/>
      <vertAlign val="subscript"/>
      <sz val="12"/>
      <color indexed="63"/>
      <name val="Segoe UI"/>
      <family val="2"/>
    </font>
    <font>
      <b/>
      <sz val="12"/>
      <color indexed="63"/>
      <name val="Segoe UI"/>
      <family val="2"/>
    </font>
    <font>
      <b/>
      <vertAlign val="superscript"/>
      <sz val="12"/>
      <color indexed="63"/>
      <name val="Segoe UI"/>
      <family val="2"/>
    </font>
    <font>
      <sz val="11"/>
      <color theme="0"/>
      <name val="Segoe UI"/>
      <family val="2"/>
    </font>
    <font>
      <sz val="11"/>
      <name val="Segoe UI"/>
      <family val="2"/>
    </font>
    <font>
      <b/>
      <vertAlign val="superscript"/>
      <sz val="12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/>
    <xf numFmtId="0" fontId="2" fillId="0" borderId="1" xfId="0" applyFont="1" applyFill="1" applyBorder="1"/>
    <xf numFmtId="16" fontId="3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4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0" xfId="0" applyFont="1" applyBorder="1"/>
    <xf numFmtId="2" fontId="1" fillId="0" borderId="0" xfId="0" applyNumberFormat="1" applyFont="1" applyBorder="1"/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B0A08-E9CD-49CE-BC2D-8D862440E599}">
  <dimension ref="A1:AM72"/>
  <sheetViews>
    <sheetView zoomScale="70" zoomScaleNormal="70" workbookViewId="0">
      <selection activeCell="B28" sqref="B28"/>
    </sheetView>
  </sheetViews>
  <sheetFormatPr defaultRowHeight="16.5" x14ac:dyDescent="0.3"/>
  <cols>
    <col min="1" max="1" width="1" style="5" customWidth="1"/>
    <col min="2" max="2" width="32" style="5" bestFit="1" customWidth="1"/>
    <col min="3" max="3" width="14.7109375" style="5" customWidth="1"/>
    <col min="4" max="4" width="14.7109375" style="16" customWidth="1"/>
    <col min="5" max="5" width="10.7109375" style="16" customWidth="1"/>
    <col min="6" max="10" width="16.7109375" style="16" customWidth="1"/>
    <col min="11" max="11" width="0.5703125" style="16" customWidth="1"/>
    <col min="12" max="18" width="16.7109375" style="16" customWidth="1"/>
    <col min="19" max="21" width="16.7109375" style="42" customWidth="1"/>
    <col min="22" max="22" width="16.7109375" style="5" customWidth="1"/>
    <col min="23" max="31" width="18.7109375" style="5" customWidth="1"/>
    <col min="32" max="16384" width="9.140625" style="5"/>
  </cols>
  <sheetData>
    <row r="1" spans="1:39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"/>
      <c r="AK1" s="4"/>
      <c r="AL1" s="4"/>
      <c r="AM1" s="4"/>
    </row>
    <row r="2" spans="1:39" ht="20.25" x14ac:dyDescent="0.35">
      <c r="A2" s="1"/>
      <c r="B2" s="6" t="s">
        <v>19</v>
      </c>
      <c r="C2" s="7">
        <v>11191</v>
      </c>
      <c r="D2" s="8"/>
      <c r="E2" s="53" t="s">
        <v>39</v>
      </c>
      <c r="F2" s="9"/>
      <c r="G2" s="54" t="s">
        <v>10</v>
      </c>
      <c r="H2" s="54"/>
      <c r="I2" s="54"/>
      <c r="J2" s="54"/>
      <c r="K2" s="10"/>
      <c r="L2" s="54" t="s">
        <v>11</v>
      </c>
      <c r="M2" s="54"/>
      <c r="N2" s="54"/>
      <c r="O2" s="54"/>
      <c r="P2" s="54"/>
      <c r="Q2" s="54"/>
      <c r="R2" s="54"/>
      <c r="S2" s="54"/>
      <c r="T2" s="11"/>
      <c r="U2" s="11"/>
      <c r="V2" s="1"/>
      <c r="W2" s="53" t="s">
        <v>23</v>
      </c>
      <c r="X2" s="59" t="s">
        <v>7</v>
      </c>
      <c r="Y2" s="10" t="s">
        <v>24</v>
      </c>
      <c r="Z2" s="51" t="s">
        <v>11</v>
      </c>
      <c r="AA2" s="51"/>
      <c r="AB2" s="49" t="s">
        <v>17</v>
      </c>
      <c r="AC2" s="49" t="s">
        <v>28</v>
      </c>
      <c r="AD2" s="49" t="s">
        <v>14</v>
      </c>
      <c r="AE2" s="49" t="s">
        <v>27</v>
      </c>
      <c r="AF2" s="4"/>
      <c r="AG2" s="4"/>
      <c r="AH2" s="4"/>
    </row>
    <row r="3" spans="1:39" ht="20.100000000000001" customHeight="1" x14ac:dyDescent="0.3">
      <c r="A3" s="1"/>
      <c r="B3" s="12"/>
      <c r="C3" s="13"/>
      <c r="D3" s="8"/>
      <c r="E3" s="53"/>
      <c r="F3" s="14" t="s">
        <v>7</v>
      </c>
      <c r="G3" s="14" t="s">
        <v>8</v>
      </c>
      <c r="H3" s="14" t="s">
        <v>9</v>
      </c>
      <c r="I3" s="14" t="s">
        <v>29</v>
      </c>
      <c r="J3" s="14" t="s">
        <v>30</v>
      </c>
      <c r="K3" s="14"/>
      <c r="L3" s="14" t="s">
        <v>18</v>
      </c>
      <c r="M3" s="14" t="s">
        <v>20</v>
      </c>
      <c r="N3" s="14" t="s">
        <v>31</v>
      </c>
      <c r="O3" s="14" t="s">
        <v>32</v>
      </c>
      <c r="P3" s="14" t="s">
        <v>14</v>
      </c>
      <c r="Q3" s="14" t="s">
        <v>22</v>
      </c>
      <c r="R3" s="14" t="s">
        <v>33</v>
      </c>
      <c r="S3" s="14" t="s">
        <v>17</v>
      </c>
      <c r="T3" s="15"/>
      <c r="U3" s="15"/>
      <c r="V3" s="16"/>
      <c r="W3" s="53"/>
      <c r="X3" s="59"/>
      <c r="Y3" s="14" t="s">
        <v>8</v>
      </c>
      <c r="Z3" s="17" t="s">
        <v>18</v>
      </c>
      <c r="AA3" s="14" t="s">
        <v>33</v>
      </c>
      <c r="AB3" s="50"/>
      <c r="AC3" s="50"/>
      <c r="AD3" s="50"/>
      <c r="AE3" s="50"/>
      <c r="AF3" s="4"/>
      <c r="AG3" s="4"/>
      <c r="AH3" s="4"/>
    </row>
    <row r="4" spans="1:39" ht="20.100000000000001" customHeight="1" x14ac:dyDescent="0.3">
      <c r="A4" s="1"/>
      <c r="B4" s="6" t="s">
        <v>2</v>
      </c>
      <c r="C4" s="18" t="s">
        <v>25</v>
      </c>
      <c r="D4" s="8"/>
      <c r="E4" s="53"/>
      <c r="F4" s="19">
        <v>0</v>
      </c>
      <c r="G4" s="20">
        <v>12.75</v>
      </c>
      <c r="H4" s="20">
        <v>15.1</v>
      </c>
      <c r="I4" s="21"/>
      <c r="J4" s="21"/>
      <c r="K4" s="21"/>
      <c r="L4" s="20">
        <f>48.8/10</f>
        <v>4.88</v>
      </c>
      <c r="M4" s="20">
        <v>27</v>
      </c>
      <c r="N4" s="21"/>
      <c r="O4" s="21"/>
      <c r="P4" s="22">
        <v>0</v>
      </c>
      <c r="Q4" s="22"/>
      <c r="R4" s="21"/>
      <c r="S4" s="23"/>
      <c r="T4" s="24"/>
      <c r="U4" s="25"/>
      <c r="V4" s="2"/>
      <c r="W4" s="53"/>
      <c r="X4" s="19">
        <v>0</v>
      </c>
      <c r="Y4" s="20">
        <f t="shared" ref="Y4:Y22" si="0">AVERAGE(G4,G28)</f>
        <v>12.835000000000001</v>
      </c>
      <c r="Z4" s="23">
        <f t="shared" ref="Z4:Z22" si="1">AVERAGE(L4,L28)</f>
        <v>4.6899999999999995</v>
      </c>
      <c r="AA4" s="21">
        <v>0</v>
      </c>
      <c r="AB4" s="23">
        <f>AVERAGE(S4,S28)</f>
        <v>99.965170278637771</v>
      </c>
      <c r="AC4" s="26"/>
      <c r="AD4" s="26">
        <f>AVERAGE(P4,P28)</f>
        <v>0</v>
      </c>
      <c r="AE4" s="26">
        <f>(AD4/$C$23)*100</f>
        <v>0</v>
      </c>
      <c r="AF4" s="4"/>
      <c r="AG4" s="4"/>
      <c r="AH4" s="4"/>
    </row>
    <row r="5" spans="1:39" ht="20.100000000000001" customHeight="1" x14ac:dyDescent="0.3">
      <c r="A5" s="1"/>
      <c r="B5" s="6" t="s">
        <v>34</v>
      </c>
      <c r="C5" s="18">
        <v>4.3400000000000001E-3</v>
      </c>
      <c r="D5" s="8"/>
      <c r="E5" s="53"/>
      <c r="F5" s="19">
        <v>10</v>
      </c>
      <c r="G5" s="20">
        <v>13.04</v>
      </c>
      <c r="H5" s="20">
        <v>14.8</v>
      </c>
      <c r="I5" s="21">
        <f>(H4-H5)*10</f>
        <v>2.9999999999999893</v>
      </c>
      <c r="J5" s="21">
        <f>I5*$C$11</f>
        <v>64.919999999999774</v>
      </c>
      <c r="K5" s="21"/>
      <c r="L5" s="20">
        <v>4.7699999999999996</v>
      </c>
      <c r="M5" s="20">
        <v>27.1</v>
      </c>
      <c r="N5" s="21">
        <f>-(M4-M5)*10</f>
        <v>1.0000000000000142</v>
      </c>
      <c r="O5" s="21">
        <f>N5*$C$12</f>
        <v>22.620000000000321</v>
      </c>
      <c r="P5" s="23">
        <f>O5+P4</f>
        <v>22.620000000000321</v>
      </c>
      <c r="Q5" s="23">
        <f>(P5/$C$23)*100</f>
        <v>0.565500000000008</v>
      </c>
      <c r="R5" s="21">
        <f t="shared" ref="R5:R22" si="2">(O5/1000)/((1/6)*$C$5)</f>
        <v>31.271889400922102</v>
      </c>
      <c r="S5" s="23">
        <f t="shared" ref="S5:S22" si="3">(1-((L4/1000)/G5))*100</f>
        <v>99.962576687116567</v>
      </c>
      <c r="T5" s="3"/>
      <c r="U5" s="25"/>
      <c r="V5" s="1"/>
      <c r="W5" s="53"/>
      <c r="X5" s="19">
        <v>10</v>
      </c>
      <c r="Y5" s="20">
        <f t="shared" si="0"/>
        <v>13.035</v>
      </c>
      <c r="Z5" s="23">
        <f t="shared" si="1"/>
        <v>4.82</v>
      </c>
      <c r="AA5" s="21">
        <f t="shared" ref="AA5:AA22" si="4">AVERAGE(R5,R29)</f>
        <v>23.453917050691576</v>
      </c>
      <c r="AB5" s="23">
        <f t="shared" ref="AB5:AB22" si="5">AVERAGE(S5,S29)</f>
        <v>99.962600699659589</v>
      </c>
      <c r="AC5" s="26">
        <f t="shared" ref="AC5:AC22" si="6">AVERAGE(O5,O29)</f>
        <v>16.965000000000241</v>
      </c>
      <c r="AD5" s="26">
        <f>AC5+AD4</f>
        <v>16.965000000000241</v>
      </c>
      <c r="AE5" s="26">
        <f t="shared" ref="AE5:AE22" si="7">(AD5/$C$23)*100</f>
        <v>0.42412500000000602</v>
      </c>
      <c r="AF5" s="4"/>
      <c r="AG5" s="4"/>
      <c r="AH5" s="4"/>
    </row>
    <row r="6" spans="1:39" ht="20.100000000000001" customHeight="1" x14ac:dyDescent="0.3">
      <c r="A6" s="1"/>
      <c r="B6" s="12"/>
      <c r="C6" s="13"/>
      <c r="D6" s="8"/>
      <c r="E6" s="53"/>
      <c r="F6" s="19">
        <v>20</v>
      </c>
      <c r="G6" s="20">
        <v>13.24</v>
      </c>
      <c r="H6" s="27">
        <v>14.48</v>
      </c>
      <c r="I6" s="21">
        <f t="shared" ref="I6:I22" si="8">(H5-H6)*10</f>
        <v>3.2000000000000028</v>
      </c>
      <c r="J6" s="21">
        <f t="shared" ref="J6:J22" si="9">I6*$C$11</f>
        <v>69.248000000000062</v>
      </c>
      <c r="K6" s="21"/>
      <c r="L6" s="20">
        <v>4.74</v>
      </c>
      <c r="M6" s="20">
        <v>27.3</v>
      </c>
      <c r="N6" s="21">
        <f t="shared" ref="N6:N22" si="10">-(M5-M6)*10</f>
        <v>1.9999999999999929</v>
      </c>
      <c r="O6" s="21">
        <f>N6*$C$12</f>
        <v>45.239999999999839</v>
      </c>
      <c r="P6" s="23">
        <f t="shared" ref="P6:P22" si="11">O6+P5</f>
        <v>67.860000000000156</v>
      </c>
      <c r="Q6" s="23">
        <f>(P6/$C$23)*100</f>
        <v>1.6965000000000039</v>
      </c>
      <c r="R6" s="21" t="s">
        <v>40</v>
      </c>
      <c r="S6" s="23">
        <f t="shared" si="3"/>
        <v>99.963972809667681</v>
      </c>
      <c r="T6" s="3"/>
      <c r="U6" s="25"/>
      <c r="V6" s="1"/>
      <c r="W6" s="53"/>
      <c r="X6" s="19">
        <v>20</v>
      </c>
      <c r="Y6" s="20">
        <f t="shared" si="0"/>
        <v>13.23</v>
      </c>
      <c r="Z6" s="23">
        <f t="shared" si="1"/>
        <v>4.7450000000000001</v>
      </c>
      <c r="AA6" s="21">
        <f t="shared" si="4"/>
        <v>46.907834101382051</v>
      </c>
      <c r="AB6" s="23">
        <f t="shared" si="5"/>
        <v>99.964021200597841</v>
      </c>
      <c r="AC6" s="26">
        <f t="shared" si="6"/>
        <v>39.584999999999759</v>
      </c>
      <c r="AD6" s="26">
        <f t="shared" ref="AD6:AD22" si="12">AC6+AD5</f>
        <v>56.55</v>
      </c>
      <c r="AE6" s="26">
        <f t="shared" si="7"/>
        <v>1.4137499999999998</v>
      </c>
      <c r="AF6" s="4"/>
      <c r="AG6" s="4"/>
      <c r="AH6" s="4"/>
    </row>
    <row r="7" spans="1:39" ht="20.100000000000001" customHeight="1" x14ac:dyDescent="0.3">
      <c r="A7" s="1"/>
      <c r="B7" s="6" t="s">
        <v>35</v>
      </c>
      <c r="C7" s="18">
        <v>40</v>
      </c>
      <c r="D7" s="8"/>
      <c r="E7" s="53"/>
      <c r="F7" s="19">
        <v>30</v>
      </c>
      <c r="G7" s="20">
        <v>13.46</v>
      </c>
      <c r="H7" s="27">
        <v>14.25</v>
      </c>
      <c r="I7" s="21">
        <f t="shared" si="8"/>
        <v>2.3000000000000043</v>
      </c>
      <c r="J7" s="21">
        <f t="shared" si="9"/>
        <v>49.772000000000091</v>
      </c>
      <c r="K7" s="21"/>
      <c r="L7" s="20">
        <v>4.6399999999999997</v>
      </c>
      <c r="M7" s="20">
        <v>27.45</v>
      </c>
      <c r="N7" s="21">
        <f t="shared" si="10"/>
        <v>1.4999999999999858</v>
      </c>
      <c r="O7" s="21">
        <f t="shared" ref="O7:O22" si="13">N7*$C$12</f>
        <v>33.92999999999968</v>
      </c>
      <c r="P7" s="23">
        <f t="shared" si="11"/>
        <v>101.78999999999984</v>
      </c>
      <c r="Q7" s="23">
        <f t="shared" ref="Q7:Q22" si="14">(P7/$C$23)*100</f>
        <v>2.5447499999999961</v>
      </c>
      <c r="R7" s="21">
        <f t="shared" si="2"/>
        <v>46.907834101382051</v>
      </c>
      <c r="S7" s="23">
        <f t="shared" si="3"/>
        <v>99.964784546805348</v>
      </c>
      <c r="T7" s="3"/>
      <c r="U7" s="25"/>
      <c r="V7" s="1"/>
      <c r="W7" s="53"/>
      <c r="X7" s="19">
        <v>30</v>
      </c>
      <c r="Y7" s="20">
        <f t="shared" si="0"/>
        <v>13.435</v>
      </c>
      <c r="Z7" s="23">
        <f t="shared" si="1"/>
        <v>4.5749999999999993</v>
      </c>
      <c r="AA7" s="21">
        <f t="shared" si="4"/>
        <v>34.399078341013649</v>
      </c>
      <c r="AB7" s="23">
        <f t="shared" si="5"/>
        <v>99.965576464304988</v>
      </c>
      <c r="AC7" s="26">
        <f t="shared" si="6"/>
        <v>24.881999999999874</v>
      </c>
      <c r="AD7" s="26">
        <f t="shared" si="12"/>
        <v>81.431999999999874</v>
      </c>
      <c r="AE7" s="26">
        <f t="shared" si="7"/>
        <v>2.0357999999999969</v>
      </c>
      <c r="AF7" s="4"/>
      <c r="AG7" s="4"/>
      <c r="AH7" s="4"/>
    </row>
    <row r="8" spans="1:39" ht="20.100000000000001" customHeight="1" x14ac:dyDescent="0.3">
      <c r="A8" s="1"/>
      <c r="B8" s="6" t="s">
        <v>36</v>
      </c>
      <c r="C8" s="18">
        <v>10</v>
      </c>
      <c r="D8" s="8"/>
      <c r="E8" s="53"/>
      <c r="F8" s="19">
        <v>40</v>
      </c>
      <c r="G8" s="20">
        <v>13.62</v>
      </c>
      <c r="H8" s="27">
        <v>13.95</v>
      </c>
      <c r="I8" s="21">
        <f t="shared" si="8"/>
        <v>3.0000000000000071</v>
      </c>
      <c r="J8" s="21">
        <f t="shared" si="9"/>
        <v>64.920000000000158</v>
      </c>
      <c r="K8" s="21"/>
      <c r="L8" s="20">
        <v>4.59</v>
      </c>
      <c r="M8" s="20">
        <v>27.65</v>
      </c>
      <c r="N8" s="21">
        <f t="shared" si="10"/>
        <v>1.9999999999999929</v>
      </c>
      <c r="O8" s="21">
        <f t="shared" si="13"/>
        <v>45.239999999999839</v>
      </c>
      <c r="P8" s="23">
        <f t="shared" si="11"/>
        <v>147.02999999999969</v>
      </c>
      <c r="Q8" s="23">
        <f t="shared" si="14"/>
        <v>3.6757499999999923</v>
      </c>
      <c r="R8" s="21">
        <f t="shared" si="2"/>
        <v>62.543778801843089</v>
      </c>
      <c r="S8" s="23">
        <f t="shared" si="3"/>
        <v>99.965932452276064</v>
      </c>
      <c r="T8" s="3"/>
      <c r="U8" s="25"/>
      <c r="V8" s="1"/>
      <c r="W8" s="53"/>
      <c r="X8" s="19">
        <v>40</v>
      </c>
      <c r="Y8" s="20">
        <f t="shared" si="0"/>
        <v>13.649999999999999</v>
      </c>
      <c r="Z8" s="23">
        <f t="shared" si="1"/>
        <v>4.4350000000000005</v>
      </c>
      <c r="AA8" s="21">
        <f t="shared" si="4"/>
        <v>70.361751152073623</v>
      </c>
      <c r="AB8" s="23">
        <f t="shared" si="5"/>
        <v>99.967322951284231</v>
      </c>
      <c r="AC8" s="26">
        <f t="shared" si="6"/>
        <v>50.894999999999925</v>
      </c>
      <c r="AD8" s="26">
        <f t="shared" si="12"/>
        <v>132.3269999999998</v>
      </c>
      <c r="AE8" s="26">
        <f t="shared" si="7"/>
        <v>3.308174999999995</v>
      </c>
      <c r="AF8" s="4"/>
      <c r="AG8" s="4"/>
      <c r="AH8" s="4"/>
    </row>
    <row r="9" spans="1:39" ht="20.100000000000001" customHeight="1" x14ac:dyDescent="0.3">
      <c r="A9" s="1"/>
      <c r="B9" s="6" t="s">
        <v>37</v>
      </c>
      <c r="C9" s="18">
        <f>C7-C8</f>
        <v>30</v>
      </c>
      <c r="D9" s="8"/>
      <c r="E9" s="53"/>
      <c r="F9" s="19">
        <v>50</v>
      </c>
      <c r="G9" s="20">
        <v>13.76</v>
      </c>
      <c r="H9" s="27">
        <v>13.73</v>
      </c>
      <c r="I9" s="21">
        <f t="shared" si="8"/>
        <v>2.1999999999999886</v>
      </c>
      <c r="J9" s="21">
        <f t="shared" si="9"/>
        <v>47.607999999999755</v>
      </c>
      <c r="K9" s="21"/>
      <c r="L9" s="20">
        <v>4.49</v>
      </c>
      <c r="M9" s="20">
        <v>27.65</v>
      </c>
      <c r="N9" s="21">
        <f t="shared" si="10"/>
        <v>0</v>
      </c>
      <c r="O9" s="21">
        <f t="shared" si="13"/>
        <v>0</v>
      </c>
      <c r="P9" s="23">
        <f t="shared" si="11"/>
        <v>147.02999999999969</v>
      </c>
      <c r="Q9" s="23">
        <f t="shared" si="14"/>
        <v>3.6757499999999923</v>
      </c>
      <c r="R9" s="21" t="s">
        <v>40</v>
      </c>
      <c r="S9" s="23">
        <f t="shared" si="3"/>
        <v>99.966642441860472</v>
      </c>
      <c r="T9" s="3"/>
      <c r="U9" s="25"/>
      <c r="V9" s="1"/>
      <c r="W9" s="53"/>
      <c r="X9" s="19">
        <v>50</v>
      </c>
      <c r="Y9" s="20">
        <f t="shared" si="0"/>
        <v>13.785</v>
      </c>
      <c r="Z9" s="23">
        <f t="shared" si="1"/>
        <v>4.29</v>
      </c>
      <c r="AA9" s="21">
        <f t="shared" si="4"/>
        <v>25.017511520737909</v>
      </c>
      <c r="AB9" s="23">
        <f t="shared" si="5"/>
        <v>99.968513110865075</v>
      </c>
      <c r="AC9" s="26">
        <f t="shared" si="6"/>
        <v>9.0480000000002097</v>
      </c>
      <c r="AD9" s="26">
        <f t="shared" si="12"/>
        <v>141.375</v>
      </c>
      <c r="AE9" s="26">
        <f t="shared" si="7"/>
        <v>3.5343749999999998</v>
      </c>
      <c r="AF9" s="4"/>
      <c r="AG9" s="4"/>
      <c r="AH9" s="4"/>
    </row>
    <row r="10" spans="1:39" ht="20.100000000000001" customHeight="1" x14ac:dyDescent="0.3">
      <c r="A10" s="1"/>
      <c r="B10" s="12"/>
      <c r="C10" s="13"/>
      <c r="D10" s="8"/>
      <c r="E10" s="53"/>
      <c r="F10" s="19">
        <v>60</v>
      </c>
      <c r="G10" s="20">
        <v>13.93</v>
      </c>
      <c r="H10" s="27">
        <v>13.47</v>
      </c>
      <c r="I10" s="21">
        <f t="shared" si="8"/>
        <v>2.5999999999999979</v>
      </c>
      <c r="J10" s="21">
        <f t="shared" si="9"/>
        <v>56.263999999999953</v>
      </c>
      <c r="K10" s="21"/>
      <c r="L10" s="20">
        <v>4.4400000000000004</v>
      </c>
      <c r="M10" s="20">
        <v>27.8</v>
      </c>
      <c r="N10" s="21">
        <f t="shared" si="10"/>
        <v>1.5000000000000213</v>
      </c>
      <c r="O10" s="21">
        <f t="shared" si="13"/>
        <v>33.930000000000483</v>
      </c>
      <c r="P10" s="23">
        <f t="shared" si="11"/>
        <v>180.96000000000018</v>
      </c>
      <c r="Q10" s="23">
        <f t="shared" si="14"/>
        <v>4.5240000000000045</v>
      </c>
      <c r="R10" s="21">
        <f t="shared" si="2"/>
        <v>46.907834101383152</v>
      </c>
      <c r="S10" s="23">
        <f t="shared" si="3"/>
        <v>99.967767408470934</v>
      </c>
      <c r="T10" s="3"/>
      <c r="U10" s="25"/>
      <c r="V10" s="1"/>
      <c r="W10" s="53"/>
      <c r="X10" s="19">
        <v>60</v>
      </c>
      <c r="Y10" s="20">
        <f t="shared" si="0"/>
        <v>13.965</v>
      </c>
      <c r="Z10" s="23">
        <f t="shared" si="1"/>
        <v>4.2050000000000001</v>
      </c>
      <c r="AA10" s="21">
        <f t="shared" si="4"/>
        <v>43.780645161290501</v>
      </c>
      <c r="AB10" s="23">
        <f t="shared" si="5"/>
        <v>99.969705132806894</v>
      </c>
      <c r="AC10" s="26">
        <f t="shared" si="6"/>
        <v>31.668000000000127</v>
      </c>
      <c r="AD10" s="26">
        <f t="shared" si="12"/>
        <v>173.04300000000012</v>
      </c>
      <c r="AE10" s="26">
        <f t="shared" si="7"/>
        <v>4.326075000000003</v>
      </c>
      <c r="AF10" s="4"/>
      <c r="AG10" s="4"/>
      <c r="AH10" s="4"/>
    </row>
    <row r="11" spans="1:39" ht="20.100000000000001" customHeight="1" x14ac:dyDescent="0.3">
      <c r="A11" s="1"/>
      <c r="B11" s="6" t="s">
        <v>0</v>
      </c>
      <c r="C11" s="18">
        <v>21.64</v>
      </c>
      <c r="D11" s="8"/>
      <c r="E11" s="53"/>
      <c r="F11" s="19">
        <v>70</v>
      </c>
      <c r="G11" s="20">
        <v>14.14</v>
      </c>
      <c r="H11" s="27">
        <v>13.2</v>
      </c>
      <c r="I11" s="21">
        <f t="shared" si="8"/>
        <v>2.7000000000000135</v>
      </c>
      <c r="J11" s="21">
        <f t="shared" si="9"/>
        <v>58.428000000000296</v>
      </c>
      <c r="K11" s="21"/>
      <c r="L11" s="20">
        <v>4.3600000000000003</v>
      </c>
      <c r="M11" s="20">
        <v>28</v>
      </c>
      <c r="N11" s="21">
        <f t="shared" si="10"/>
        <v>1.9999999999999929</v>
      </c>
      <c r="O11" s="21">
        <f t="shared" si="13"/>
        <v>45.239999999999839</v>
      </c>
      <c r="P11" s="23">
        <f t="shared" si="11"/>
        <v>226.20000000000002</v>
      </c>
      <c r="Q11" s="23">
        <f t="shared" si="14"/>
        <v>5.6550000000000002</v>
      </c>
      <c r="R11" s="21">
        <f t="shared" si="2"/>
        <v>62.543778801843089</v>
      </c>
      <c r="S11" s="23">
        <f t="shared" si="3"/>
        <v>99.968599717114571</v>
      </c>
      <c r="T11" s="3"/>
      <c r="U11" s="25"/>
      <c r="V11" s="1"/>
      <c r="W11" s="53"/>
      <c r="X11" s="19">
        <v>70</v>
      </c>
      <c r="Y11" s="20">
        <f t="shared" si="0"/>
        <v>14.164999999999999</v>
      </c>
      <c r="Z11" s="23">
        <f t="shared" si="1"/>
        <v>4.01</v>
      </c>
      <c r="AA11" s="21">
        <f t="shared" si="4"/>
        <v>46.907834101382043</v>
      </c>
      <c r="AB11" s="23">
        <f t="shared" si="5"/>
        <v>99.971403452637617</v>
      </c>
      <c r="AC11" s="26">
        <f t="shared" si="6"/>
        <v>33.92999999999968</v>
      </c>
      <c r="AD11" s="26">
        <f t="shared" si="12"/>
        <v>206.97299999999979</v>
      </c>
      <c r="AE11" s="26">
        <f t="shared" si="7"/>
        <v>5.1743249999999952</v>
      </c>
      <c r="AF11" s="4"/>
      <c r="AG11" s="4"/>
      <c r="AH11" s="4"/>
    </row>
    <row r="12" spans="1:39" ht="20.100000000000001" customHeight="1" x14ac:dyDescent="0.3">
      <c r="A12" s="1"/>
      <c r="B12" s="6" t="s">
        <v>1</v>
      </c>
      <c r="C12" s="18">
        <v>22.62</v>
      </c>
      <c r="D12" s="8"/>
      <c r="E12" s="53"/>
      <c r="F12" s="19">
        <v>80</v>
      </c>
      <c r="G12" s="20">
        <v>14.34</v>
      </c>
      <c r="H12" s="27">
        <v>12.8</v>
      </c>
      <c r="I12" s="21">
        <f t="shared" si="8"/>
        <v>3.9999999999999858</v>
      </c>
      <c r="J12" s="21">
        <f t="shared" si="9"/>
        <v>86.55999999999969</v>
      </c>
      <c r="K12" s="21"/>
      <c r="L12" s="20">
        <v>4.25</v>
      </c>
      <c r="M12" s="20">
        <v>28.2</v>
      </c>
      <c r="N12" s="21">
        <f t="shared" si="10"/>
        <v>1.9999999999999929</v>
      </c>
      <c r="O12" s="21">
        <f t="shared" si="13"/>
        <v>45.239999999999839</v>
      </c>
      <c r="P12" s="23">
        <f t="shared" si="11"/>
        <v>271.43999999999983</v>
      </c>
      <c r="Q12" s="23">
        <f t="shared" si="14"/>
        <v>6.785999999999996</v>
      </c>
      <c r="R12" s="21">
        <f t="shared" si="2"/>
        <v>62.543778801843089</v>
      </c>
      <c r="S12" s="23">
        <f t="shared" si="3"/>
        <v>99.969595536959559</v>
      </c>
      <c r="T12" s="3"/>
      <c r="U12" s="25"/>
      <c r="V12" s="1"/>
      <c r="W12" s="53"/>
      <c r="X12" s="19">
        <v>80</v>
      </c>
      <c r="Y12" s="20">
        <f t="shared" si="0"/>
        <v>14.35</v>
      </c>
      <c r="Z12" s="23">
        <f t="shared" si="1"/>
        <v>4.0600000000000005</v>
      </c>
      <c r="AA12" s="21">
        <f t="shared" si="4"/>
        <v>46.907834101382598</v>
      </c>
      <c r="AB12" s="23">
        <f t="shared" si="5"/>
        <v>99.971322838117658</v>
      </c>
      <c r="AC12" s="26">
        <f t="shared" si="6"/>
        <v>33.930000000000078</v>
      </c>
      <c r="AD12" s="26">
        <f t="shared" si="12"/>
        <v>240.90299999999985</v>
      </c>
      <c r="AE12" s="26">
        <f t="shared" si="7"/>
        <v>6.0225749999999962</v>
      </c>
      <c r="AF12" s="4"/>
      <c r="AG12" s="4"/>
      <c r="AH12" s="4"/>
    </row>
    <row r="13" spans="1:39" ht="20.100000000000001" customHeight="1" x14ac:dyDescent="0.3">
      <c r="A13" s="1"/>
      <c r="B13" s="12"/>
      <c r="C13" s="13"/>
      <c r="D13" s="8"/>
      <c r="E13" s="53"/>
      <c r="F13" s="19">
        <v>90</v>
      </c>
      <c r="G13" s="20">
        <v>14.55</v>
      </c>
      <c r="H13" s="27">
        <v>12.7</v>
      </c>
      <c r="I13" s="21">
        <f t="shared" si="8"/>
        <v>1.0000000000000142</v>
      </c>
      <c r="J13" s="21">
        <f t="shared" si="9"/>
        <v>21.64000000000031</v>
      </c>
      <c r="K13" s="21"/>
      <c r="L13" s="20">
        <v>4.1900000000000004</v>
      </c>
      <c r="M13" s="20">
        <v>28.37</v>
      </c>
      <c r="N13" s="21">
        <f t="shared" si="10"/>
        <v>1.7000000000000171</v>
      </c>
      <c r="O13" s="21">
        <f t="shared" si="13"/>
        <v>38.454000000000384</v>
      </c>
      <c r="P13" s="23">
        <f t="shared" si="11"/>
        <v>309.89400000000023</v>
      </c>
      <c r="Q13" s="23">
        <f t="shared" si="14"/>
        <v>7.7473500000000053</v>
      </c>
      <c r="R13" s="21">
        <f t="shared" si="2"/>
        <v>53.162211981567353</v>
      </c>
      <c r="S13" s="23">
        <f t="shared" si="3"/>
        <v>99.970790378006868</v>
      </c>
      <c r="T13" s="3"/>
      <c r="U13" s="25"/>
      <c r="V13" s="1"/>
      <c r="W13" s="53"/>
      <c r="X13" s="19">
        <v>90</v>
      </c>
      <c r="Y13" s="20">
        <f t="shared" si="0"/>
        <v>14.55</v>
      </c>
      <c r="Z13" s="23">
        <f t="shared" si="1"/>
        <v>4.01</v>
      </c>
      <c r="AA13" s="21">
        <f t="shared" si="4"/>
        <v>57.852995391705221</v>
      </c>
      <c r="AB13" s="23">
        <f t="shared" si="5"/>
        <v>99.972233676975947</v>
      </c>
      <c r="AC13" s="26">
        <f t="shared" si="6"/>
        <v>41.847000000000108</v>
      </c>
      <c r="AD13" s="26">
        <f t="shared" si="12"/>
        <v>282.74999999999994</v>
      </c>
      <c r="AE13" s="26">
        <f t="shared" si="7"/>
        <v>7.0687499999999988</v>
      </c>
      <c r="AF13" s="4"/>
      <c r="AG13" s="4"/>
      <c r="AH13" s="4"/>
    </row>
    <row r="14" spans="1:39" ht="20.100000000000001" customHeight="1" x14ac:dyDescent="0.3">
      <c r="A14" s="1"/>
      <c r="B14" s="6" t="s">
        <v>3</v>
      </c>
      <c r="C14" s="18">
        <v>600</v>
      </c>
      <c r="D14" s="8"/>
      <c r="E14" s="53"/>
      <c r="F14" s="19">
        <v>100</v>
      </c>
      <c r="G14" s="20">
        <v>14.75</v>
      </c>
      <c r="H14" s="27">
        <v>12.5</v>
      </c>
      <c r="I14" s="21">
        <f t="shared" si="8"/>
        <v>1.9999999999999929</v>
      </c>
      <c r="J14" s="21">
        <f t="shared" si="9"/>
        <v>43.279999999999845</v>
      </c>
      <c r="K14" s="21"/>
      <c r="L14" s="20">
        <v>4.13</v>
      </c>
      <c r="M14" s="20">
        <v>28.58</v>
      </c>
      <c r="N14" s="21">
        <f t="shared" si="10"/>
        <v>2.099999999999973</v>
      </c>
      <c r="O14" s="21">
        <f t="shared" si="13"/>
        <v>47.501999999999391</v>
      </c>
      <c r="P14" s="23">
        <f t="shared" si="11"/>
        <v>357.39599999999962</v>
      </c>
      <c r="Q14" s="23">
        <f t="shared" si="14"/>
        <v>8.9348999999999901</v>
      </c>
      <c r="R14" s="21">
        <f t="shared" si="2"/>
        <v>65.670967741934646</v>
      </c>
      <c r="S14" s="23">
        <f t="shared" si="3"/>
        <v>99.971593220338988</v>
      </c>
      <c r="T14" s="3"/>
      <c r="U14" s="25"/>
      <c r="V14" s="1"/>
      <c r="W14" s="53"/>
      <c r="X14" s="19">
        <v>100</v>
      </c>
      <c r="Y14" s="20">
        <f t="shared" si="0"/>
        <v>14.754999999999999</v>
      </c>
      <c r="Z14" s="23">
        <f t="shared" si="1"/>
        <v>3.9699999999999998</v>
      </c>
      <c r="AA14" s="21">
        <f t="shared" si="4"/>
        <v>51.598617511520473</v>
      </c>
      <c r="AB14" s="23">
        <f t="shared" si="5"/>
        <v>99.972890106104444</v>
      </c>
      <c r="AC14" s="26">
        <f t="shared" si="6"/>
        <v>37.322999999999809</v>
      </c>
      <c r="AD14" s="26">
        <f t="shared" si="12"/>
        <v>320.07299999999975</v>
      </c>
      <c r="AE14" s="26">
        <f t="shared" si="7"/>
        <v>8.0018249999999949</v>
      </c>
      <c r="AF14" s="4"/>
      <c r="AG14" s="4"/>
      <c r="AH14" s="4"/>
    </row>
    <row r="15" spans="1:39" ht="20.100000000000001" customHeight="1" x14ac:dyDescent="0.3">
      <c r="A15" s="1"/>
      <c r="B15" s="6" t="s">
        <v>4</v>
      </c>
      <c r="C15" s="18">
        <v>600</v>
      </c>
      <c r="D15" s="8"/>
      <c r="E15" s="53"/>
      <c r="F15" s="19">
        <v>110</v>
      </c>
      <c r="G15" s="20">
        <v>14.99</v>
      </c>
      <c r="H15" s="27">
        <v>12.19</v>
      </c>
      <c r="I15" s="21">
        <f t="shared" si="8"/>
        <v>3.100000000000005</v>
      </c>
      <c r="J15" s="21">
        <f t="shared" si="9"/>
        <v>67.084000000000103</v>
      </c>
      <c r="K15" s="21"/>
      <c r="L15" s="20">
        <v>4.13</v>
      </c>
      <c r="M15" s="20">
        <v>28.75</v>
      </c>
      <c r="N15" s="21">
        <f t="shared" si="10"/>
        <v>1.7000000000000171</v>
      </c>
      <c r="O15" s="21">
        <f t="shared" si="13"/>
        <v>38.454000000000384</v>
      </c>
      <c r="P15" s="23">
        <f t="shared" si="11"/>
        <v>395.85</v>
      </c>
      <c r="Q15" s="23">
        <f t="shared" si="14"/>
        <v>9.8962500000000002</v>
      </c>
      <c r="R15" s="21">
        <f t="shared" si="2"/>
        <v>53.162211981567353</v>
      </c>
      <c r="S15" s="23">
        <f t="shared" si="3"/>
        <v>99.972448298865913</v>
      </c>
      <c r="T15" s="3"/>
      <c r="U15" s="25"/>
      <c r="V15" s="1"/>
      <c r="W15" s="53"/>
      <c r="X15" s="19">
        <v>110</v>
      </c>
      <c r="Y15" s="20">
        <f t="shared" si="0"/>
        <v>14.975000000000001</v>
      </c>
      <c r="Z15" s="23">
        <f t="shared" si="1"/>
        <v>3.96</v>
      </c>
      <c r="AA15" s="21">
        <f t="shared" si="4"/>
        <v>54.725806451613124</v>
      </c>
      <c r="AB15" s="23">
        <f t="shared" si="5"/>
        <v>99.973557037133503</v>
      </c>
      <c r="AC15" s="26">
        <f t="shared" si="6"/>
        <v>39.585000000000164</v>
      </c>
      <c r="AD15" s="26">
        <f t="shared" si="12"/>
        <v>359.6579999999999</v>
      </c>
      <c r="AE15" s="26">
        <f t="shared" si="7"/>
        <v>8.9914499999999986</v>
      </c>
      <c r="AF15" s="4"/>
      <c r="AG15" s="4"/>
      <c r="AH15" s="4"/>
    </row>
    <row r="16" spans="1:39" ht="20.100000000000001" customHeight="1" x14ac:dyDescent="0.3">
      <c r="A16" s="1"/>
      <c r="B16" s="12"/>
      <c r="C16" s="13"/>
      <c r="D16" s="8"/>
      <c r="E16" s="53"/>
      <c r="F16" s="19">
        <v>120</v>
      </c>
      <c r="G16" s="20">
        <v>15.22</v>
      </c>
      <c r="H16" s="27">
        <v>11.97</v>
      </c>
      <c r="I16" s="21">
        <f t="shared" si="8"/>
        <v>2.1999999999999886</v>
      </c>
      <c r="J16" s="21">
        <f t="shared" si="9"/>
        <v>47.607999999999755</v>
      </c>
      <c r="K16" s="21"/>
      <c r="L16" s="20">
        <v>4.3</v>
      </c>
      <c r="M16" s="20">
        <v>28.95</v>
      </c>
      <c r="N16" s="21">
        <f t="shared" si="10"/>
        <v>1.9999999999999929</v>
      </c>
      <c r="O16" s="21">
        <f t="shared" si="13"/>
        <v>45.239999999999839</v>
      </c>
      <c r="P16" s="23">
        <f t="shared" si="11"/>
        <v>441.08999999999986</v>
      </c>
      <c r="Q16" s="23">
        <f t="shared" si="14"/>
        <v>11.027249999999997</v>
      </c>
      <c r="R16" s="21">
        <f t="shared" si="2"/>
        <v>62.543778801843089</v>
      </c>
      <c r="S16" s="23">
        <f t="shared" si="3"/>
        <v>99.972864651773989</v>
      </c>
      <c r="T16" s="3"/>
      <c r="U16" s="25"/>
      <c r="V16" s="1"/>
      <c r="W16" s="53"/>
      <c r="X16" s="19">
        <v>120</v>
      </c>
      <c r="Y16" s="20">
        <f t="shared" si="0"/>
        <v>15.2</v>
      </c>
      <c r="Z16" s="23">
        <f t="shared" si="1"/>
        <v>4.0599999999999996</v>
      </c>
      <c r="AA16" s="21">
        <f t="shared" si="4"/>
        <v>50.035023041474702</v>
      </c>
      <c r="AB16" s="23">
        <f t="shared" si="5"/>
        <v>99.973849980695945</v>
      </c>
      <c r="AC16" s="26">
        <f t="shared" si="6"/>
        <v>36.192000000000036</v>
      </c>
      <c r="AD16" s="26">
        <f t="shared" si="12"/>
        <v>395.84999999999991</v>
      </c>
      <c r="AE16" s="26">
        <f t="shared" si="7"/>
        <v>9.8962499999999984</v>
      </c>
      <c r="AF16" s="4"/>
      <c r="AG16" s="4"/>
      <c r="AH16" s="4"/>
    </row>
    <row r="17" spans="1:39" ht="20.100000000000001" customHeight="1" x14ac:dyDescent="0.3">
      <c r="A17" s="1"/>
      <c r="B17" s="6" t="s">
        <v>5</v>
      </c>
      <c r="C17" s="18">
        <v>130</v>
      </c>
      <c r="D17" s="8"/>
      <c r="E17" s="53"/>
      <c r="F17" s="19">
        <v>130</v>
      </c>
      <c r="G17" s="20">
        <v>15.46</v>
      </c>
      <c r="H17" s="27">
        <v>11.7</v>
      </c>
      <c r="I17" s="21">
        <f t="shared" si="8"/>
        <v>2.7000000000000135</v>
      </c>
      <c r="J17" s="21">
        <f t="shared" si="9"/>
        <v>58.428000000000296</v>
      </c>
      <c r="K17" s="21"/>
      <c r="L17" s="20">
        <v>3.97</v>
      </c>
      <c r="M17" s="20">
        <v>29.1</v>
      </c>
      <c r="N17" s="21">
        <f t="shared" si="10"/>
        <v>1.5000000000000213</v>
      </c>
      <c r="O17" s="21">
        <f t="shared" si="13"/>
        <v>33.930000000000483</v>
      </c>
      <c r="P17" s="23">
        <f t="shared" si="11"/>
        <v>475.02000000000032</v>
      </c>
      <c r="Q17" s="23">
        <f t="shared" si="14"/>
        <v>11.875500000000008</v>
      </c>
      <c r="R17" s="21">
        <f t="shared" si="2"/>
        <v>46.907834101383152</v>
      </c>
      <c r="S17" s="23">
        <f t="shared" si="3"/>
        <v>99.972186287192756</v>
      </c>
      <c r="T17" s="3"/>
      <c r="U17" s="25"/>
      <c r="V17" s="1"/>
      <c r="W17" s="53"/>
      <c r="X17" s="19">
        <v>130</v>
      </c>
      <c r="Y17" s="20">
        <f t="shared" si="0"/>
        <v>15.45</v>
      </c>
      <c r="Z17" s="23">
        <f t="shared" si="1"/>
        <v>3.9000000000000004</v>
      </c>
      <c r="AA17" s="21">
        <f t="shared" si="4"/>
        <v>54.725806451613124</v>
      </c>
      <c r="AB17" s="23">
        <f t="shared" si="5"/>
        <v>99.973690293855441</v>
      </c>
      <c r="AC17" s="26">
        <f t="shared" si="6"/>
        <v>39.585000000000164</v>
      </c>
      <c r="AD17" s="26">
        <f t="shared" si="12"/>
        <v>435.43500000000006</v>
      </c>
      <c r="AE17" s="26">
        <f t="shared" si="7"/>
        <v>10.885875000000002</v>
      </c>
      <c r="AF17" s="4"/>
      <c r="AG17" s="4"/>
      <c r="AH17" s="4"/>
    </row>
    <row r="18" spans="1:39" ht="20.100000000000001" customHeight="1" x14ac:dyDescent="0.3">
      <c r="A18" s="1"/>
      <c r="B18" s="6" t="s">
        <v>6</v>
      </c>
      <c r="C18" s="18">
        <v>130</v>
      </c>
      <c r="D18" s="8"/>
      <c r="E18" s="53"/>
      <c r="F18" s="19">
        <v>140</v>
      </c>
      <c r="G18" s="20">
        <v>15.69</v>
      </c>
      <c r="H18" s="27">
        <v>11.47</v>
      </c>
      <c r="I18" s="21">
        <f t="shared" si="8"/>
        <v>2.2999999999999865</v>
      </c>
      <c r="J18" s="21">
        <f t="shared" si="9"/>
        <v>49.771999999999707</v>
      </c>
      <c r="K18" s="21"/>
      <c r="L18" s="20">
        <v>3.95</v>
      </c>
      <c r="M18" s="20">
        <v>29.28</v>
      </c>
      <c r="N18" s="21">
        <f t="shared" si="10"/>
        <v>1.7999999999999972</v>
      </c>
      <c r="O18" s="21">
        <f t="shared" si="13"/>
        <v>40.715999999999937</v>
      </c>
      <c r="P18" s="23">
        <f t="shared" si="11"/>
        <v>515.73600000000022</v>
      </c>
      <c r="Q18" s="23">
        <f t="shared" si="14"/>
        <v>12.893400000000005</v>
      </c>
      <c r="R18" s="21">
        <f t="shared" si="2"/>
        <v>56.289400921658903</v>
      </c>
      <c r="S18" s="23">
        <f t="shared" si="3"/>
        <v>99.974697259400898</v>
      </c>
      <c r="T18" s="3"/>
      <c r="U18" s="25"/>
      <c r="V18" s="1"/>
      <c r="W18" s="53"/>
      <c r="X18" s="19">
        <v>140</v>
      </c>
      <c r="Y18" s="20">
        <f t="shared" si="0"/>
        <v>15.69</v>
      </c>
      <c r="Z18" s="23">
        <f t="shared" si="1"/>
        <v>3.915</v>
      </c>
      <c r="AA18" s="21">
        <f t="shared" si="4"/>
        <v>64.107373271889429</v>
      </c>
      <c r="AB18" s="23">
        <f t="shared" si="5"/>
        <v>99.974984066284264</v>
      </c>
      <c r="AC18" s="26">
        <f t="shared" si="6"/>
        <v>46.371000000000016</v>
      </c>
      <c r="AD18" s="26">
        <f t="shared" si="12"/>
        <v>481.8060000000001</v>
      </c>
      <c r="AE18" s="26">
        <f t="shared" si="7"/>
        <v>12.045150000000003</v>
      </c>
      <c r="AF18" s="4"/>
      <c r="AG18" s="4"/>
      <c r="AH18" s="4"/>
    </row>
    <row r="19" spans="1:39" ht="20.100000000000001" customHeight="1" x14ac:dyDescent="0.3">
      <c r="A19" s="1"/>
      <c r="B19" s="1"/>
      <c r="C19" s="1"/>
      <c r="D19" s="2"/>
      <c r="E19" s="53"/>
      <c r="F19" s="19">
        <v>150</v>
      </c>
      <c r="G19" s="20">
        <v>15.91</v>
      </c>
      <c r="H19" s="27">
        <v>11.22</v>
      </c>
      <c r="I19" s="21">
        <f t="shared" si="8"/>
        <v>2.5</v>
      </c>
      <c r="J19" s="21">
        <f t="shared" si="9"/>
        <v>54.1</v>
      </c>
      <c r="K19" s="21"/>
      <c r="L19" s="20">
        <v>3.92</v>
      </c>
      <c r="M19" s="20">
        <v>29.49</v>
      </c>
      <c r="N19" s="21">
        <f t="shared" si="10"/>
        <v>2.099999999999973</v>
      </c>
      <c r="O19" s="21">
        <f t="shared" si="13"/>
        <v>47.501999999999391</v>
      </c>
      <c r="P19" s="23">
        <f t="shared" si="11"/>
        <v>563.2379999999996</v>
      </c>
      <c r="Q19" s="23">
        <f t="shared" si="14"/>
        <v>14.080949999999989</v>
      </c>
      <c r="R19" s="21">
        <f t="shared" si="2"/>
        <v>65.670967741934646</v>
      </c>
      <c r="S19" s="23">
        <f t="shared" si="3"/>
        <v>99.975172847265867</v>
      </c>
      <c r="T19" s="3"/>
      <c r="U19" s="25"/>
      <c r="V19" s="1"/>
      <c r="W19" s="53"/>
      <c r="X19" s="19">
        <v>150</v>
      </c>
      <c r="Y19" s="20">
        <f t="shared" si="0"/>
        <v>15.895</v>
      </c>
      <c r="Z19" s="23">
        <f t="shared" si="1"/>
        <v>3.9649999999999999</v>
      </c>
      <c r="AA19" s="21">
        <f t="shared" si="4"/>
        <v>51.598617511520473</v>
      </c>
      <c r="AB19" s="23">
        <f t="shared" si="5"/>
        <v>99.974960479048548</v>
      </c>
      <c r="AC19" s="26">
        <f t="shared" si="6"/>
        <v>37.322999999999809</v>
      </c>
      <c r="AD19" s="26">
        <f t="shared" si="12"/>
        <v>519.12899999999991</v>
      </c>
      <c r="AE19" s="26">
        <f t="shared" si="7"/>
        <v>12.978224999999998</v>
      </c>
      <c r="AF19" s="4"/>
      <c r="AG19" s="4"/>
      <c r="AH19" s="4"/>
    </row>
    <row r="20" spans="1:39" ht="20.100000000000001" customHeight="1" x14ac:dyDescent="0.3">
      <c r="A20" s="1"/>
      <c r="B20" s="52" t="s">
        <v>41</v>
      </c>
      <c r="C20" s="57">
        <v>11870</v>
      </c>
      <c r="D20" s="2"/>
      <c r="E20" s="53"/>
      <c r="F20" s="19">
        <v>160</v>
      </c>
      <c r="G20" s="20">
        <v>16.16</v>
      </c>
      <c r="H20" s="27">
        <v>10.97</v>
      </c>
      <c r="I20" s="21">
        <f t="shared" si="8"/>
        <v>2.5</v>
      </c>
      <c r="J20" s="21">
        <f t="shared" si="9"/>
        <v>54.1</v>
      </c>
      <c r="K20" s="21"/>
      <c r="L20" s="20">
        <v>3.84</v>
      </c>
      <c r="M20" s="20">
        <v>29.6</v>
      </c>
      <c r="N20" s="21">
        <f t="shared" si="10"/>
        <v>1.1000000000000298</v>
      </c>
      <c r="O20" s="21">
        <f t="shared" si="13"/>
        <v>24.882000000000676</v>
      </c>
      <c r="P20" s="23">
        <f t="shared" si="11"/>
        <v>588.12000000000023</v>
      </c>
      <c r="Q20" s="23">
        <f t="shared" si="14"/>
        <v>14.703000000000005</v>
      </c>
      <c r="R20" s="21">
        <f t="shared" si="2"/>
        <v>34.399078341014764</v>
      </c>
      <c r="S20" s="23">
        <f t="shared" si="3"/>
        <v>99.975742574257424</v>
      </c>
      <c r="T20" s="3"/>
      <c r="U20" s="25"/>
      <c r="V20" s="1"/>
      <c r="W20" s="53"/>
      <c r="X20" s="19">
        <v>160</v>
      </c>
      <c r="Y20" s="20">
        <f t="shared" si="0"/>
        <v>16.134999999999998</v>
      </c>
      <c r="Z20" s="23">
        <f t="shared" si="1"/>
        <v>3.9649999999999999</v>
      </c>
      <c r="AA20" s="21">
        <f t="shared" si="4"/>
        <v>37.526267281106307</v>
      </c>
      <c r="AB20" s="23">
        <f t="shared" si="5"/>
        <v>99.975177308233611</v>
      </c>
      <c r="AC20" s="26">
        <f t="shared" si="6"/>
        <v>27.144000000000226</v>
      </c>
      <c r="AD20" s="26">
        <f t="shared" si="12"/>
        <v>546.27300000000014</v>
      </c>
      <c r="AE20" s="26">
        <f t="shared" si="7"/>
        <v>13.656825000000003</v>
      </c>
      <c r="AF20" s="4"/>
      <c r="AG20" s="4"/>
      <c r="AH20" s="4"/>
    </row>
    <row r="21" spans="1:39" ht="20.100000000000001" customHeight="1" x14ac:dyDescent="0.3">
      <c r="A21" s="1"/>
      <c r="B21" s="52"/>
      <c r="C21" s="58"/>
      <c r="D21" s="2"/>
      <c r="E21" s="53"/>
      <c r="F21" s="19">
        <v>170</v>
      </c>
      <c r="G21" s="20">
        <v>16.38</v>
      </c>
      <c r="H21" s="28">
        <v>10.7</v>
      </c>
      <c r="I21" s="21">
        <f t="shared" si="8"/>
        <v>2.7000000000000135</v>
      </c>
      <c r="J21" s="21">
        <f t="shared" si="9"/>
        <v>58.428000000000296</v>
      </c>
      <c r="K21" s="21"/>
      <c r="L21" s="20">
        <v>3.8</v>
      </c>
      <c r="M21" s="20">
        <v>29.75</v>
      </c>
      <c r="N21" s="21">
        <f t="shared" si="10"/>
        <v>1.4999999999999858</v>
      </c>
      <c r="O21" s="21">
        <f t="shared" si="13"/>
        <v>33.92999999999968</v>
      </c>
      <c r="P21" s="23">
        <f t="shared" si="11"/>
        <v>622.04999999999995</v>
      </c>
      <c r="Q21" s="23">
        <f t="shared" si="14"/>
        <v>15.55125</v>
      </c>
      <c r="R21" s="21">
        <f t="shared" si="2"/>
        <v>46.907834101382051</v>
      </c>
      <c r="S21" s="23">
        <f t="shared" si="3"/>
        <v>99.976556776556777</v>
      </c>
      <c r="T21" s="3"/>
      <c r="U21" s="25"/>
      <c r="V21" s="1"/>
      <c r="W21" s="53"/>
      <c r="X21" s="19">
        <v>170</v>
      </c>
      <c r="Y21" s="20">
        <f t="shared" si="0"/>
        <v>16.365000000000002</v>
      </c>
      <c r="Z21" s="23">
        <f t="shared" si="1"/>
        <v>3.9899999999999998</v>
      </c>
      <c r="AA21" s="21">
        <f t="shared" si="4"/>
        <v>46.907834101382051</v>
      </c>
      <c r="AB21" s="23">
        <f t="shared" si="5"/>
        <v>99.975495513660647</v>
      </c>
      <c r="AC21" s="26">
        <f t="shared" si="6"/>
        <v>33.92999999999968</v>
      </c>
      <c r="AD21" s="26">
        <f t="shared" si="12"/>
        <v>580.20299999999986</v>
      </c>
      <c r="AE21" s="26">
        <f t="shared" si="7"/>
        <v>14.505074999999998</v>
      </c>
      <c r="AF21" s="4"/>
      <c r="AG21" s="4"/>
      <c r="AH21" s="4"/>
    </row>
    <row r="22" spans="1:39" ht="20.100000000000001" customHeight="1" x14ac:dyDescent="0.3">
      <c r="A22" s="1"/>
      <c r="B22" s="1"/>
      <c r="C22" s="1"/>
      <c r="D22" s="2"/>
      <c r="E22" s="53"/>
      <c r="F22" s="19">
        <v>180</v>
      </c>
      <c r="G22" s="20">
        <v>16.649999999999999</v>
      </c>
      <c r="H22" s="28">
        <v>10.55</v>
      </c>
      <c r="I22" s="21">
        <f t="shared" si="8"/>
        <v>1.4999999999999858</v>
      </c>
      <c r="J22" s="21">
        <f t="shared" si="9"/>
        <v>32.459999999999695</v>
      </c>
      <c r="K22" s="21"/>
      <c r="L22" s="20">
        <v>3.8</v>
      </c>
      <c r="M22" s="20">
        <v>29.98</v>
      </c>
      <c r="N22" s="21">
        <f t="shared" si="10"/>
        <v>2.3000000000000043</v>
      </c>
      <c r="O22" s="21">
        <f t="shared" si="13"/>
        <v>52.026000000000096</v>
      </c>
      <c r="P22" s="23">
        <f t="shared" si="11"/>
        <v>674.07600000000002</v>
      </c>
      <c r="Q22" s="23">
        <f t="shared" si="14"/>
        <v>16.851900000000001</v>
      </c>
      <c r="R22" s="21">
        <f t="shared" si="2"/>
        <v>71.925345622119949</v>
      </c>
      <c r="S22" s="23">
        <f t="shared" si="3"/>
        <v>99.977177177177182</v>
      </c>
      <c r="T22" s="3"/>
      <c r="U22" s="25"/>
      <c r="V22" s="1"/>
      <c r="W22" s="53"/>
      <c r="X22" s="19">
        <v>180</v>
      </c>
      <c r="Y22" s="20">
        <f t="shared" si="0"/>
        <v>16.614999999999998</v>
      </c>
      <c r="Z22" s="23">
        <f t="shared" si="1"/>
        <v>4.0549999999999997</v>
      </c>
      <c r="AA22" s="21">
        <f t="shared" si="4"/>
        <v>57.852995391705228</v>
      </c>
      <c r="AB22" s="23">
        <f t="shared" si="5"/>
        <v>99.975591001133836</v>
      </c>
      <c r="AC22" s="26">
        <f t="shared" si="6"/>
        <v>41.847000000000115</v>
      </c>
      <c r="AD22" s="26">
        <f t="shared" si="12"/>
        <v>622.04999999999995</v>
      </c>
      <c r="AE22" s="26">
        <f t="shared" si="7"/>
        <v>15.55125</v>
      </c>
      <c r="AF22" s="4"/>
      <c r="AG22" s="4"/>
      <c r="AH22" s="4"/>
    </row>
    <row r="23" spans="1:39" ht="20.100000000000001" customHeight="1" x14ac:dyDescent="0.3">
      <c r="A23" s="1"/>
      <c r="B23" s="17" t="s">
        <v>21</v>
      </c>
      <c r="C23" s="29">
        <v>4000</v>
      </c>
      <c r="D23" s="2"/>
      <c r="E23" s="30"/>
      <c r="F23" s="31"/>
      <c r="G23" s="32"/>
      <c r="H23" s="32"/>
      <c r="I23" s="32"/>
      <c r="J23" s="33"/>
      <c r="K23" s="32"/>
      <c r="L23" s="32"/>
      <c r="M23" s="32"/>
      <c r="N23" s="32"/>
      <c r="O23" s="61" t="s">
        <v>16</v>
      </c>
      <c r="P23" s="61"/>
      <c r="Q23" s="61"/>
      <c r="R23" s="33">
        <f>AVERAGE(R5:R22)</f>
        <v>54.334907834101401</v>
      </c>
      <c r="S23" s="25"/>
      <c r="T23" s="3"/>
      <c r="U23" s="3"/>
      <c r="V23" s="1"/>
      <c r="W23" s="51" t="s">
        <v>23</v>
      </c>
      <c r="X23" s="51"/>
      <c r="Y23" s="23">
        <f>AVERAGE(Y4:Y22)</f>
        <v>14.635789473684209</v>
      </c>
      <c r="Z23" s="23">
        <f>AVERAGE(Z4:Z22)</f>
        <v>4.1905263157894739</v>
      </c>
      <c r="AA23" s="23">
        <f>AVERAGE(AA5:AA22)</f>
        <v>48.037096774193564</v>
      </c>
      <c r="AB23" s="23">
        <f>AVERAGE(AB4:AB22)</f>
        <v>99.97095082063359</v>
      </c>
      <c r="AC23" s="23"/>
      <c r="AD23" s="26"/>
      <c r="AE23" s="23"/>
      <c r="AF23" s="34"/>
      <c r="AG23" s="4"/>
      <c r="AH23" s="4"/>
    </row>
    <row r="24" spans="1:39" ht="20.100000000000001" customHeight="1" x14ac:dyDescent="0.3">
      <c r="A24" s="1"/>
      <c r="B24" s="1"/>
      <c r="C24" s="1"/>
      <c r="D24" s="2"/>
      <c r="E24" s="30"/>
      <c r="F24" s="31"/>
      <c r="G24" s="32"/>
      <c r="H24" s="32"/>
      <c r="I24" s="32"/>
      <c r="J24" s="33"/>
      <c r="K24" s="32"/>
      <c r="L24" s="32"/>
      <c r="M24" s="32"/>
      <c r="N24" s="32"/>
      <c r="O24" s="62" t="s">
        <v>15</v>
      </c>
      <c r="P24" s="62"/>
      <c r="Q24" s="62"/>
      <c r="R24" s="33">
        <f>-((M4-M22)*$C$12/100)/(180/60)/$C$5</f>
        <v>51.772350230414752</v>
      </c>
      <c r="S24" s="25"/>
      <c r="T24" s="3"/>
      <c r="U24" s="3"/>
      <c r="V24" s="1"/>
      <c r="W24" s="1"/>
      <c r="X24" s="1"/>
      <c r="Y24" s="2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4"/>
      <c r="AK24" s="4"/>
      <c r="AL24" s="4"/>
      <c r="AM24" s="4"/>
    </row>
    <row r="25" spans="1:39" x14ac:dyDescent="0.3">
      <c r="A25" s="1"/>
      <c r="B25" s="1"/>
      <c r="C25" s="1"/>
      <c r="D25" s="2"/>
      <c r="E25" s="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"/>
      <c r="AK25" s="4"/>
      <c r="AL25" s="4"/>
      <c r="AM25" s="4"/>
    </row>
    <row r="26" spans="1:39" ht="20.25" x14ac:dyDescent="0.3">
      <c r="A26" s="1"/>
      <c r="B26" s="1"/>
      <c r="C26" s="1"/>
      <c r="D26" s="2"/>
      <c r="E26" s="53" t="s">
        <v>38</v>
      </c>
      <c r="F26" s="36"/>
      <c r="G26" s="60" t="s">
        <v>10</v>
      </c>
      <c r="H26" s="60"/>
      <c r="I26" s="60"/>
      <c r="J26" s="60"/>
      <c r="K26" s="37"/>
      <c r="L26" s="60" t="s">
        <v>11</v>
      </c>
      <c r="M26" s="60"/>
      <c r="N26" s="60"/>
      <c r="O26" s="60"/>
      <c r="P26" s="60"/>
      <c r="Q26" s="60"/>
      <c r="R26" s="60"/>
      <c r="S26" s="60"/>
      <c r="T26" s="38"/>
      <c r="U26" s="38"/>
      <c r="V26" s="2"/>
      <c r="W26" s="16"/>
      <c r="X26" s="16"/>
      <c r="Y26" s="16"/>
      <c r="Z26" s="16"/>
      <c r="AF26" s="1"/>
      <c r="AG26" s="1"/>
      <c r="AH26" s="1"/>
      <c r="AI26" s="1"/>
      <c r="AJ26" s="4"/>
      <c r="AK26" s="4"/>
      <c r="AL26" s="4"/>
      <c r="AM26" s="4"/>
    </row>
    <row r="27" spans="1:39" ht="18.75" x14ac:dyDescent="0.3">
      <c r="A27" s="1"/>
      <c r="B27" s="1"/>
      <c r="C27" s="1"/>
      <c r="D27" s="2"/>
      <c r="E27" s="53"/>
      <c r="F27" s="39" t="s">
        <v>7</v>
      </c>
      <c r="G27" s="39" t="s">
        <v>8</v>
      </c>
      <c r="H27" s="39" t="s">
        <v>9</v>
      </c>
      <c r="I27" s="39" t="s">
        <v>29</v>
      </c>
      <c r="J27" s="39" t="s">
        <v>30</v>
      </c>
      <c r="K27" s="39"/>
      <c r="L27" s="39" t="s">
        <v>18</v>
      </c>
      <c r="M27" s="39" t="s">
        <v>20</v>
      </c>
      <c r="N27" s="39" t="s">
        <v>31</v>
      </c>
      <c r="O27" s="39" t="s">
        <v>32</v>
      </c>
      <c r="P27" s="14" t="s">
        <v>14</v>
      </c>
      <c r="Q27" s="14" t="s">
        <v>22</v>
      </c>
      <c r="R27" s="39" t="s">
        <v>33</v>
      </c>
      <c r="S27" s="14" t="s">
        <v>17</v>
      </c>
      <c r="T27" s="15"/>
      <c r="U27" s="15"/>
      <c r="V27" s="2"/>
      <c r="W27" s="47"/>
      <c r="X27" s="47"/>
      <c r="Y27" s="15"/>
      <c r="Z27" s="16"/>
      <c r="AF27" s="1"/>
      <c r="AG27" s="1"/>
      <c r="AH27" s="1"/>
      <c r="AI27" s="1"/>
      <c r="AJ27" s="4"/>
      <c r="AK27" s="4"/>
      <c r="AL27" s="4"/>
      <c r="AM27" s="4"/>
    </row>
    <row r="28" spans="1:39" ht="17.25" x14ac:dyDescent="0.3">
      <c r="A28" s="1"/>
      <c r="B28" s="1"/>
      <c r="C28" s="1"/>
      <c r="D28" s="2"/>
      <c r="E28" s="53"/>
      <c r="F28" s="19">
        <v>0</v>
      </c>
      <c r="G28" s="40">
        <v>12.92</v>
      </c>
      <c r="H28" s="40">
        <v>15.1</v>
      </c>
      <c r="I28" s="19"/>
      <c r="J28" s="19"/>
      <c r="K28" s="19"/>
      <c r="L28" s="40">
        <v>4.5</v>
      </c>
      <c r="M28" s="40">
        <v>27.75</v>
      </c>
      <c r="N28" s="19"/>
      <c r="O28" s="19"/>
      <c r="P28" s="46">
        <v>0</v>
      </c>
      <c r="Q28" s="46"/>
      <c r="R28" s="19"/>
      <c r="S28" s="23">
        <f>(1-((L28/1000)/G28))*100</f>
        <v>99.965170278637771</v>
      </c>
      <c r="T28" s="25"/>
      <c r="U28" s="25"/>
      <c r="V28" s="2"/>
      <c r="W28" s="48"/>
      <c r="X28" s="48"/>
      <c r="Y28" s="16"/>
      <c r="Z28" s="16"/>
      <c r="AF28" s="1"/>
      <c r="AG28" s="1"/>
      <c r="AH28" s="1"/>
      <c r="AI28" s="1"/>
      <c r="AJ28" s="4"/>
      <c r="AK28" s="4"/>
      <c r="AL28" s="4"/>
      <c r="AM28" s="4"/>
    </row>
    <row r="29" spans="1:39" ht="17.25" x14ac:dyDescent="0.3">
      <c r="A29" s="1"/>
      <c r="B29" s="1"/>
      <c r="C29" s="1"/>
      <c r="D29" s="2"/>
      <c r="E29" s="53"/>
      <c r="F29" s="19">
        <v>10</v>
      </c>
      <c r="G29" s="40">
        <v>13.03</v>
      </c>
      <c r="H29" s="40">
        <v>14.7</v>
      </c>
      <c r="I29" s="19">
        <f t="shared" ref="I29:I46" si="15">(H28-H29)*10</f>
        <v>4.0000000000000036</v>
      </c>
      <c r="J29" s="19">
        <f>I29*$C$11</f>
        <v>86.560000000000073</v>
      </c>
      <c r="K29" s="19"/>
      <c r="L29" s="40">
        <v>4.87</v>
      </c>
      <c r="M29" s="40">
        <v>27.8</v>
      </c>
      <c r="N29" s="21">
        <f>-(M28-M29)*10</f>
        <v>0.50000000000000711</v>
      </c>
      <c r="O29" s="21">
        <f t="shared" ref="O29:O46" si="16">N29*$C$12</f>
        <v>11.31000000000016</v>
      </c>
      <c r="P29" s="23">
        <f>O29+P28</f>
        <v>11.31000000000016</v>
      </c>
      <c r="Q29" s="23">
        <f>(P29/$C$23)*100</f>
        <v>0.282750000000004</v>
      </c>
      <c r="R29" s="21">
        <f t="shared" ref="R29:R46" si="17">(O29/1000)/((1/6)*$C$5)</f>
        <v>15.635944700461051</v>
      </c>
      <c r="S29" s="23">
        <f>(1-((L29/1000)/G29))*100</f>
        <v>99.962624712202611</v>
      </c>
      <c r="T29" s="25"/>
      <c r="U29" s="25"/>
      <c r="V29" s="2"/>
      <c r="W29" s="16"/>
      <c r="X29" s="16"/>
      <c r="Y29" s="16"/>
      <c r="Z29" s="16"/>
      <c r="AF29" s="2"/>
      <c r="AG29" s="1"/>
      <c r="AH29" s="1"/>
      <c r="AI29" s="1"/>
      <c r="AJ29" s="4"/>
      <c r="AK29" s="4"/>
      <c r="AL29" s="4"/>
      <c r="AM29" s="4"/>
    </row>
    <row r="30" spans="1:39" ht="17.25" x14ac:dyDescent="0.3">
      <c r="A30" s="1"/>
      <c r="B30" s="1"/>
      <c r="C30" s="1"/>
      <c r="D30" s="2"/>
      <c r="E30" s="53"/>
      <c r="F30" s="19">
        <v>20</v>
      </c>
      <c r="G30" s="40">
        <v>13.22</v>
      </c>
      <c r="H30" s="40">
        <v>14.5</v>
      </c>
      <c r="I30" s="19">
        <f t="shared" si="15"/>
        <v>1.9999999999999929</v>
      </c>
      <c r="J30" s="19">
        <f t="shared" ref="J30:J46" si="18">I30*$C$11</f>
        <v>43.279999999999845</v>
      </c>
      <c r="K30" s="19"/>
      <c r="L30" s="40">
        <v>4.75</v>
      </c>
      <c r="M30" s="40">
        <v>27.95</v>
      </c>
      <c r="N30" s="21">
        <f t="shared" ref="N30:N46" si="19">-(M29-M30)*10</f>
        <v>1.4999999999999858</v>
      </c>
      <c r="O30" s="21">
        <f t="shared" si="16"/>
        <v>33.92999999999968</v>
      </c>
      <c r="P30" s="23">
        <f t="shared" ref="P30:P46" si="20">O30+P29</f>
        <v>45.239999999999839</v>
      </c>
      <c r="Q30" s="23">
        <f t="shared" ref="Q30:Q46" si="21">(P30/$C$23)*100</f>
        <v>1.1309999999999958</v>
      </c>
      <c r="R30" s="21">
        <f t="shared" si="17"/>
        <v>46.907834101382051</v>
      </c>
      <c r="S30" s="23">
        <f t="shared" ref="S30:S46" si="22">(1-((L30/1000)/G30))*100</f>
        <v>99.964069591527988</v>
      </c>
      <c r="T30" s="25"/>
      <c r="U30" s="25"/>
      <c r="V30" s="2"/>
      <c r="W30" s="16"/>
      <c r="X30" s="16"/>
      <c r="Y30" s="16"/>
      <c r="Z30" s="16"/>
      <c r="AF30" s="2"/>
      <c r="AG30" s="1"/>
      <c r="AH30" s="1"/>
      <c r="AI30" s="1"/>
      <c r="AJ30" s="4"/>
      <c r="AK30" s="4"/>
      <c r="AL30" s="4"/>
      <c r="AM30" s="4"/>
    </row>
    <row r="31" spans="1:39" ht="17.25" x14ac:dyDescent="0.3">
      <c r="A31" s="1"/>
      <c r="B31" s="1"/>
      <c r="C31" s="1"/>
      <c r="D31" s="2"/>
      <c r="E31" s="53"/>
      <c r="F31" s="19">
        <v>30</v>
      </c>
      <c r="G31" s="40">
        <v>13.41</v>
      </c>
      <c r="H31" s="40">
        <v>14.23</v>
      </c>
      <c r="I31" s="19">
        <f t="shared" si="15"/>
        <v>2.6999999999999957</v>
      </c>
      <c r="J31" s="19">
        <f t="shared" si="18"/>
        <v>58.427999999999912</v>
      </c>
      <c r="K31" s="19"/>
      <c r="L31" s="40">
        <v>4.51</v>
      </c>
      <c r="M31" s="40">
        <v>28.02</v>
      </c>
      <c r="N31" s="21">
        <f t="shared" si="19"/>
        <v>0.70000000000000284</v>
      </c>
      <c r="O31" s="21">
        <f t="shared" si="16"/>
        <v>15.834000000000065</v>
      </c>
      <c r="P31" s="23">
        <f t="shared" si="20"/>
        <v>61.073999999999906</v>
      </c>
      <c r="Q31" s="23">
        <f t="shared" si="21"/>
        <v>1.5268499999999976</v>
      </c>
      <c r="R31" s="21">
        <f t="shared" si="17"/>
        <v>21.890322580645254</v>
      </c>
      <c r="S31" s="23">
        <f t="shared" si="22"/>
        <v>99.966368381804628</v>
      </c>
      <c r="T31" s="25"/>
      <c r="U31" s="25"/>
      <c r="V31" s="2"/>
      <c r="W31" s="16"/>
      <c r="X31" s="16"/>
      <c r="Y31" s="16"/>
      <c r="Z31" s="16"/>
      <c r="AF31" s="2"/>
      <c r="AG31" s="1"/>
      <c r="AH31" s="1"/>
      <c r="AI31" s="1"/>
      <c r="AJ31" s="4"/>
      <c r="AK31" s="4"/>
      <c r="AL31" s="4"/>
      <c r="AM31" s="4"/>
    </row>
    <row r="32" spans="1:39" ht="17.25" x14ac:dyDescent="0.3">
      <c r="A32" s="1"/>
      <c r="B32" s="1"/>
      <c r="C32" s="1"/>
      <c r="D32" s="2"/>
      <c r="E32" s="53"/>
      <c r="F32" s="19">
        <v>40</v>
      </c>
      <c r="G32" s="40">
        <v>13.68</v>
      </c>
      <c r="H32" s="40">
        <v>14</v>
      </c>
      <c r="I32" s="19">
        <f t="shared" si="15"/>
        <v>2.3000000000000043</v>
      </c>
      <c r="J32" s="19">
        <f t="shared" si="18"/>
        <v>49.772000000000091</v>
      </c>
      <c r="K32" s="19"/>
      <c r="L32" s="40">
        <v>4.28</v>
      </c>
      <c r="M32" s="40">
        <v>28.27</v>
      </c>
      <c r="N32" s="21">
        <f t="shared" si="19"/>
        <v>2.5</v>
      </c>
      <c r="O32" s="21">
        <f t="shared" si="16"/>
        <v>56.550000000000004</v>
      </c>
      <c r="P32" s="23">
        <f t="shared" si="20"/>
        <v>117.62399999999991</v>
      </c>
      <c r="Q32" s="23">
        <f t="shared" si="21"/>
        <v>2.9405999999999977</v>
      </c>
      <c r="R32" s="21">
        <f t="shared" si="17"/>
        <v>78.179723502304157</v>
      </c>
      <c r="S32" s="23">
        <f t="shared" si="22"/>
        <v>99.968713450292398</v>
      </c>
      <c r="T32" s="25"/>
      <c r="U32" s="25"/>
      <c r="V32" s="2"/>
      <c r="W32" s="16"/>
      <c r="X32" s="16"/>
      <c r="Y32" s="16"/>
      <c r="Z32" s="16"/>
      <c r="AF32" s="2"/>
      <c r="AG32" s="1"/>
      <c r="AH32" s="1"/>
      <c r="AI32" s="1"/>
      <c r="AJ32" s="4"/>
      <c r="AK32" s="4"/>
      <c r="AL32" s="4"/>
      <c r="AM32" s="4"/>
    </row>
    <row r="33" spans="1:39" ht="17.25" x14ac:dyDescent="0.3">
      <c r="A33" s="1"/>
      <c r="B33" s="1"/>
      <c r="C33" s="1"/>
      <c r="D33" s="2"/>
      <c r="E33" s="53"/>
      <c r="F33" s="19">
        <v>50</v>
      </c>
      <c r="G33" s="40">
        <v>13.81</v>
      </c>
      <c r="H33" s="40">
        <v>13.75</v>
      </c>
      <c r="I33" s="19">
        <f t="shared" si="15"/>
        <v>2.5</v>
      </c>
      <c r="J33" s="19">
        <f t="shared" si="18"/>
        <v>54.1</v>
      </c>
      <c r="K33" s="19"/>
      <c r="L33" s="40">
        <v>4.09</v>
      </c>
      <c r="M33" s="40">
        <v>28.35</v>
      </c>
      <c r="N33" s="21">
        <f t="shared" si="19"/>
        <v>0.80000000000001847</v>
      </c>
      <c r="O33" s="21">
        <f t="shared" si="16"/>
        <v>18.096000000000419</v>
      </c>
      <c r="P33" s="23">
        <f t="shared" si="20"/>
        <v>135.72000000000034</v>
      </c>
      <c r="Q33" s="23">
        <f t="shared" si="21"/>
        <v>3.3930000000000087</v>
      </c>
      <c r="R33" s="21">
        <f t="shared" si="17"/>
        <v>25.017511520737909</v>
      </c>
      <c r="S33" s="23">
        <f t="shared" si="22"/>
        <v>99.970383779869664</v>
      </c>
      <c r="T33" s="25"/>
      <c r="U33" s="25"/>
      <c r="V33" s="2"/>
      <c r="W33" s="16"/>
      <c r="X33" s="45"/>
      <c r="Y33" s="16"/>
      <c r="Z33" s="16"/>
      <c r="AF33" s="2"/>
      <c r="AG33" s="2"/>
      <c r="AH33" s="1"/>
      <c r="AI33" s="1"/>
      <c r="AJ33" s="4"/>
      <c r="AK33" s="4"/>
      <c r="AL33" s="4"/>
      <c r="AM33" s="4"/>
    </row>
    <row r="34" spans="1:39" ht="17.25" x14ac:dyDescent="0.3">
      <c r="A34" s="1"/>
      <c r="B34" s="1"/>
      <c r="C34" s="1"/>
      <c r="D34" s="2"/>
      <c r="E34" s="53"/>
      <c r="F34" s="19">
        <v>60</v>
      </c>
      <c r="G34" s="40">
        <v>14</v>
      </c>
      <c r="H34" s="40">
        <v>13.55</v>
      </c>
      <c r="I34" s="19">
        <f t="shared" si="15"/>
        <v>1.9999999999999929</v>
      </c>
      <c r="J34" s="19">
        <f t="shared" si="18"/>
        <v>43.279999999999845</v>
      </c>
      <c r="K34" s="19"/>
      <c r="L34" s="40">
        <v>3.97</v>
      </c>
      <c r="M34" s="40">
        <v>28.48</v>
      </c>
      <c r="N34" s="21">
        <f t="shared" si="19"/>
        <v>1.2999999999999901</v>
      </c>
      <c r="O34" s="21">
        <f t="shared" si="16"/>
        <v>29.405999999999775</v>
      </c>
      <c r="P34" s="23">
        <f t="shared" si="20"/>
        <v>165.12600000000012</v>
      </c>
      <c r="Q34" s="23">
        <f t="shared" si="21"/>
        <v>4.1281500000000024</v>
      </c>
      <c r="R34" s="21">
        <f t="shared" si="17"/>
        <v>40.65345622119785</v>
      </c>
      <c r="S34" s="23">
        <f t="shared" si="22"/>
        <v>99.971642857142868</v>
      </c>
      <c r="T34" s="25"/>
      <c r="U34" s="25"/>
      <c r="V34" s="2"/>
      <c r="W34" s="16"/>
      <c r="X34" s="45"/>
      <c r="Y34" s="16"/>
      <c r="Z34" s="16"/>
      <c r="AF34" s="34"/>
      <c r="AG34" s="34"/>
      <c r="AH34" s="4"/>
      <c r="AI34" s="4"/>
      <c r="AJ34" s="4"/>
      <c r="AK34" s="4"/>
      <c r="AL34" s="4"/>
      <c r="AM34" s="4"/>
    </row>
    <row r="35" spans="1:39" ht="17.25" x14ac:dyDescent="0.3">
      <c r="A35" s="1"/>
      <c r="B35" s="1"/>
      <c r="C35" s="1"/>
      <c r="D35" s="2"/>
      <c r="E35" s="53"/>
      <c r="F35" s="19">
        <v>70</v>
      </c>
      <c r="G35" s="40">
        <v>14.19</v>
      </c>
      <c r="H35" s="40">
        <v>13.27</v>
      </c>
      <c r="I35" s="19">
        <f t="shared" si="15"/>
        <v>2.8000000000000114</v>
      </c>
      <c r="J35" s="19">
        <f t="shared" si="18"/>
        <v>60.592000000000247</v>
      </c>
      <c r="K35" s="19"/>
      <c r="L35" s="40">
        <v>3.66</v>
      </c>
      <c r="M35" s="40">
        <v>28.58</v>
      </c>
      <c r="N35" s="21">
        <f t="shared" si="19"/>
        <v>0.99999999999997868</v>
      </c>
      <c r="O35" s="21">
        <f t="shared" si="16"/>
        <v>22.619999999999518</v>
      </c>
      <c r="P35" s="23">
        <f t="shared" si="20"/>
        <v>187.74599999999964</v>
      </c>
      <c r="Q35" s="23">
        <f t="shared" si="21"/>
        <v>4.693649999999991</v>
      </c>
      <c r="R35" s="21">
        <f t="shared" si="17"/>
        <v>31.271889400920994</v>
      </c>
      <c r="S35" s="23">
        <f t="shared" si="22"/>
        <v>99.974207188160676</v>
      </c>
      <c r="T35" s="25"/>
      <c r="U35" s="25"/>
      <c r="V35" s="2"/>
      <c r="W35" s="16"/>
      <c r="X35" s="45"/>
      <c r="Y35" s="16"/>
      <c r="Z35" s="16"/>
      <c r="AF35" s="34"/>
      <c r="AG35" s="34"/>
      <c r="AH35" s="4"/>
      <c r="AI35" s="4"/>
      <c r="AJ35" s="4"/>
      <c r="AK35" s="4"/>
      <c r="AL35" s="4"/>
      <c r="AM35" s="4"/>
    </row>
    <row r="36" spans="1:39" ht="17.25" x14ac:dyDescent="0.3">
      <c r="A36" s="1"/>
      <c r="B36" s="1"/>
      <c r="C36" s="1"/>
      <c r="D36" s="2"/>
      <c r="E36" s="53"/>
      <c r="F36" s="19">
        <v>80</v>
      </c>
      <c r="G36" s="40">
        <v>14.36</v>
      </c>
      <c r="H36" s="40">
        <v>13.05</v>
      </c>
      <c r="I36" s="19">
        <f t="shared" si="15"/>
        <v>2.1999999999999886</v>
      </c>
      <c r="J36" s="19">
        <f t="shared" si="18"/>
        <v>47.607999999999755</v>
      </c>
      <c r="K36" s="19"/>
      <c r="L36" s="40">
        <v>3.87</v>
      </c>
      <c r="M36" s="40">
        <v>28.68</v>
      </c>
      <c r="N36" s="21">
        <f t="shared" si="19"/>
        <v>1.0000000000000142</v>
      </c>
      <c r="O36" s="21">
        <f t="shared" si="16"/>
        <v>22.620000000000321</v>
      </c>
      <c r="P36" s="23">
        <f t="shared" si="20"/>
        <v>210.36599999999996</v>
      </c>
      <c r="Q36" s="23">
        <f t="shared" si="21"/>
        <v>5.2591499999999991</v>
      </c>
      <c r="R36" s="21">
        <f t="shared" si="17"/>
        <v>31.271889400922102</v>
      </c>
      <c r="S36" s="23">
        <f t="shared" si="22"/>
        <v>99.97305013927577</v>
      </c>
      <c r="T36" s="25"/>
      <c r="U36" s="25"/>
      <c r="V36" s="2"/>
      <c r="W36" s="16"/>
      <c r="X36" s="45"/>
      <c r="Y36" s="16"/>
      <c r="Z36" s="16"/>
      <c r="AF36" s="34"/>
      <c r="AG36" s="34"/>
      <c r="AH36" s="4"/>
      <c r="AI36" s="4"/>
      <c r="AJ36" s="4"/>
      <c r="AK36" s="4"/>
      <c r="AL36" s="4"/>
      <c r="AM36" s="4"/>
    </row>
    <row r="37" spans="1:39" ht="17.25" x14ac:dyDescent="0.3">
      <c r="A37" s="1"/>
      <c r="B37" s="1"/>
      <c r="C37" s="1"/>
      <c r="D37" s="2"/>
      <c r="E37" s="53"/>
      <c r="F37" s="19">
        <v>90</v>
      </c>
      <c r="G37" s="40">
        <v>14.55</v>
      </c>
      <c r="H37" s="40">
        <v>12.83</v>
      </c>
      <c r="I37" s="19">
        <f t="shared" si="15"/>
        <v>2.2000000000000064</v>
      </c>
      <c r="J37" s="19">
        <f t="shared" si="18"/>
        <v>47.608000000000139</v>
      </c>
      <c r="K37" s="19"/>
      <c r="L37" s="40">
        <v>3.83</v>
      </c>
      <c r="M37" s="40">
        <v>28.88</v>
      </c>
      <c r="N37" s="21">
        <f t="shared" si="19"/>
        <v>1.9999999999999929</v>
      </c>
      <c r="O37" s="21">
        <f t="shared" si="16"/>
        <v>45.239999999999839</v>
      </c>
      <c r="P37" s="23">
        <f t="shared" si="20"/>
        <v>255.6059999999998</v>
      </c>
      <c r="Q37" s="23">
        <f t="shared" si="21"/>
        <v>6.3901499999999949</v>
      </c>
      <c r="R37" s="21">
        <f t="shared" si="17"/>
        <v>62.543778801843089</v>
      </c>
      <c r="S37" s="23">
        <f t="shared" si="22"/>
        <v>99.973676975945011</v>
      </c>
      <c r="T37" s="25"/>
      <c r="U37" s="25"/>
      <c r="V37" s="2"/>
      <c r="W37" s="16"/>
      <c r="X37" s="45"/>
      <c r="Y37" s="16"/>
      <c r="Z37" s="16"/>
      <c r="AF37" s="34"/>
      <c r="AG37" s="34"/>
      <c r="AH37" s="4"/>
      <c r="AI37" s="4"/>
      <c r="AJ37" s="4"/>
      <c r="AK37" s="4"/>
      <c r="AL37" s="4"/>
      <c r="AM37" s="4"/>
    </row>
    <row r="38" spans="1:39" ht="17.25" x14ac:dyDescent="0.3">
      <c r="A38" s="1"/>
      <c r="B38" s="1"/>
      <c r="C38" s="1"/>
      <c r="D38" s="2"/>
      <c r="E38" s="53"/>
      <c r="F38" s="19">
        <v>100</v>
      </c>
      <c r="G38" s="40">
        <v>14.76</v>
      </c>
      <c r="H38" s="40">
        <v>12.57</v>
      </c>
      <c r="I38" s="19">
        <f t="shared" si="15"/>
        <v>2.5999999999999979</v>
      </c>
      <c r="J38" s="19">
        <f t="shared" si="18"/>
        <v>56.263999999999953</v>
      </c>
      <c r="K38" s="19"/>
      <c r="L38" s="40">
        <v>3.81</v>
      </c>
      <c r="M38" s="40">
        <v>29</v>
      </c>
      <c r="N38" s="21">
        <f t="shared" si="19"/>
        <v>1.2000000000000099</v>
      </c>
      <c r="O38" s="21">
        <f t="shared" si="16"/>
        <v>27.144000000000226</v>
      </c>
      <c r="P38" s="23">
        <f t="shared" si="20"/>
        <v>282.75</v>
      </c>
      <c r="Q38" s="23">
        <f t="shared" si="21"/>
        <v>7.0687499999999996</v>
      </c>
      <c r="R38" s="21">
        <f t="shared" si="17"/>
        <v>37.526267281106307</v>
      </c>
      <c r="S38" s="23">
        <f t="shared" si="22"/>
        <v>99.974186991869914</v>
      </c>
      <c r="T38" s="25"/>
      <c r="U38" s="25"/>
      <c r="V38" s="2"/>
      <c r="W38" s="16"/>
      <c r="X38" s="45"/>
      <c r="Y38" s="16"/>
      <c r="Z38" s="16"/>
      <c r="AF38" s="34"/>
      <c r="AG38" s="34"/>
      <c r="AH38" s="4"/>
      <c r="AI38" s="4"/>
      <c r="AJ38" s="4"/>
      <c r="AK38" s="4"/>
      <c r="AL38" s="4"/>
      <c r="AM38" s="4"/>
    </row>
    <row r="39" spans="1:39" ht="17.25" x14ac:dyDescent="0.3">
      <c r="A39" s="1"/>
      <c r="B39" s="1"/>
      <c r="C39" s="1"/>
      <c r="D39" s="2"/>
      <c r="E39" s="53"/>
      <c r="F39" s="19">
        <v>110</v>
      </c>
      <c r="G39" s="40">
        <v>14.96</v>
      </c>
      <c r="H39" s="40">
        <v>12.3</v>
      </c>
      <c r="I39" s="19">
        <f t="shared" si="15"/>
        <v>2.6999999999999957</v>
      </c>
      <c r="J39" s="19">
        <f t="shared" si="18"/>
        <v>58.427999999999912</v>
      </c>
      <c r="K39" s="19"/>
      <c r="L39" s="40">
        <v>3.79</v>
      </c>
      <c r="M39" s="40">
        <v>29.18</v>
      </c>
      <c r="N39" s="21">
        <f t="shared" si="19"/>
        <v>1.7999999999999972</v>
      </c>
      <c r="O39" s="21">
        <f t="shared" si="16"/>
        <v>40.715999999999937</v>
      </c>
      <c r="P39" s="23">
        <f t="shared" si="20"/>
        <v>323.46599999999995</v>
      </c>
      <c r="Q39" s="23">
        <f t="shared" si="21"/>
        <v>8.0866499999999988</v>
      </c>
      <c r="R39" s="21">
        <f t="shared" si="17"/>
        <v>56.289400921658903</v>
      </c>
      <c r="S39" s="23">
        <f t="shared" si="22"/>
        <v>99.974665775401078</v>
      </c>
      <c r="T39" s="25"/>
      <c r="U39" s="25"/>
      <c r="V39" s="2"/>
      <c r="W39" s="16"/>
      <c r="X39" s="45"/>
      <c r="Y39" s="16"/>
      <c r="Z39" s="16"/>
      <c r="AF39" s="16"/>
      <c r="AG39" s="16"/>
    </row>
    <row r="40" spans="1:39" ht="17.25" x14ac:dyDescent="0.3">
      <c r="A40" s="1"/>
      <c r="B40" s="1"/>
      <c r="C40" s="1"/>
      <c r="D40" s="2"/>
      <c r="E40" s="53"/>
      <c r="F40" s="19">
        <v>120</v>
      </c>
      <c r="G40" s="40">
        <v>15.18</v>
      </c>
      <c r="H40" s="40">
        <v>12.05</v>
      </c>
      <c r="I40" s="19">
        <f t="shared" si="15"/>
        <v>2.5</v>
      </c>
      <c r="J40" s="19">
        <f t="shared" si="18"/>
        <v>54.1</v>
      </c>
      <c r="K40" s="19"/>
      <c r="L40" s="40">
        <v>3.82</v>
      </c>
      <c r="M40" s="40">
        <v>29.3</v>
      </c>
      <c r="N40" s="21">
        <f t="shared" si="19"/>
        <v>1.2000000000000099</v>
      </c>
      <c r="O40" s="21">
        <f t="shared" si="16"/>
        <v>27.144000000000226</v>
      </c>
      <c r="P40" s="23">
        <f t="shared" si="20"/>
        <v>350.61000000000018</v>
      </c>
      <c r="Q40" s="23">
        <f t="shared" si="21"/>
        <v>8.7652500000000053</v>
      </c>
      <c r="R40" s="21">
        <f t="shared" si="17"/>
        <v>37.526267281106307</v>
      </c>
      <c r="S40" s="23">
        <f t="shared" si="22"/>
        <v>99.974835309617916</v>
      </c>
      <c r="T40" s="25"/>
      <c r="U40" s="25"/>
      <c r="V40" s="2"/>
      <c r="W40" s="16"/>
      <c r="X40" s="45"/>
      <c r="Y40" s="16"/>
      <c r="Z40" s="16"/>
      <c r="AF40" s="16"/>
    </row>
    <row r="41" spans="1:39" ht="17.25" x14ac:dyDescent="0.3">
      <c r="A41" s="1"/>
      <c r="B41" s="1"/>
      <c r="C41" s="1"/>
      <c r="D41" s="2"/>
      <c r="E41" s="53"/>
      <c r="F41" s="19">
        <v>130</v>
      </c>
      <c r="G41" s="40">
        <v>15.44</v>
      </c>
      <c r="H41" s="40">
        <v>11.87</v>
      </c>
      <c r="I41" s="19">
        <f t="shared" si="15"/>
        <v>1.8000000000000149</v>
      </c>
      <c r="J41" s="19">
        <f t="shared" si="18"/>
        <v>38.952000000000325</v>
      </c>
      <c r="K41" s="19"/>
      <c r="L41" s="40">
        <v>3.83</v>
      </c>
      <c r="M41" s="40">
        <v>29.5</v>
      </c>
      <c r="N41" s="21">
        <f t="shared" si="19"/>
        <v>1.9999999999999929</v>
      </c>
      <c r="O41" s="21">
        <f t="shared" si="16"/>
        <v>45.239999999999839</v>
      </c>
      <c r="P41" s="23">
        <f t="shared" si="20"/>
        <v>395.85</v>
      </c>
      <c r="Q41" s="23">
        <f t="shared" si="21"/>
        <v>9.8962500000000002</v>
      </c>
      <c r="R41" s="21">
        <f t="shared" si="17"/>
        <v>62.543778801843089</v>
      </c>
      <c r="S41" s="23">
        <f t="shared" si="22"/>
        <v>99.975194300518126</v>
      </c>
      <c r="T41" s="25"/>
      <c r="U41" s="25"/>
      <c r="V41" s="2"/>
      <c r="W41" s="16"/>
      <c r="X41" s="45"/>
      <c r="Y41" s="16"/>
      <c r="Z41" s="16"/>
      <c r="AF41" s="16"/>
    </row>
    <row r="42" spans="1:39" ht="17.25" x14ac:dyDescent="0.3">
      <c r="E42" s="53"/>
      <c r="F42" s="19">
        <v>140</v>
      </c>
      <c r="G42" s="40">
        <v>15.69</v>
      </c>
      <c r="H42" s="40">
        <v>11.57</v>
      </c>
      <c r="I42" s="19">
        <f t="shared" si="15"/>
        <v>2.9999999999999893</v>
      </c>
      <c r="J42" s="19">
        <f t="shared" si="18"/>
        <v>64.919999999999774</v>
      </c>
      <c r="K42" s="19"/>
      <c r="L42" s="40">
        <v>3.88</v>
      </c>
      <c r="M42" s="40">
        <v>29.73</v>
      </c>
      <c r="N42" s="21">
        <f t="shared" si="19"/>
        <v>2.3000000000000043</v>
      </c>
      <c r="O42" s="21">
        <f t="shared" si="16"/>
        <v>52.026000000000096</v>
      </c>
      <c r="P42" s="23">
        <f t="shared" si="20"/>
        <v>447.87600000000009</v>
      </c>
      <c r="Q42" s="23">
        <f t="shared" si="21"/>
        <v>11.196900000000003</v>
      </c>
      <c r="R42" s="21">
        <f t="shared" si="17"/>
        <v>71.925345622119949</v>
      </c>
      <c r="S42" s="23">
        <f t="shared" si="22"/>
        <v>99.975270873167617</v>
      </c>
      <c r="T42" s="25"/>
      <c r="U42" s="25"/>
      <c r="V42" s="16"/>
      <c r="W42" s="16"/>
      <c r="X42" s="45"/>
      <c r="Y42" s="16"/>
      <c r="Z42" s="16"/>
    </row>
    <row r="43" spans="1:39" ht="17.25" x14ac:dyDescent="0.3">
      <c r="E43" s="53"/>
      <c r="F43" s="19">
        <v>150</v>
      </c>
      <c r="G43" s="40">
        <v>15.88</v>
      </c>
      <c r="H43" s="40">
        <v>11.36</v>
      </c>
      <c r="I43" s="19">
        <f t="shared" si="15"/>
        <v>2.1000000000000085</v>
      </c>
      <c r="J43" s="19">
        <f t="shared" si="18"/>
        <v>45.444000000000187</v>
      </c>
      <c r="K43" s="19"/>
      <c r="L43" s="40">
        <v>4.01</v>
      </c>
      <c r="M43" s="40">
        <v>29.85</v>
      </c>
      <c r="N43" s="21">
        <f t="shared" si="19"/>
        <v>1.2000000000000099</v>
      </c>
      <c r="O43" s="21">
        <f t="shared" si="16"/>
        <v>27.144000000000226</v>
      </c>
      <c r="P43" s="23">
        <f t="shared" si="20"/>
        <v>475.02000000000032</v>
      </c>
      <c r="Q43" s="23">
        <f t="shared" si="21"/>
        <v>11.875500000000008</v>
      </c>
      <c r="R43" s="21">
        <f t="shared" si="17"/>
        <v>37.526267281106307</v>
      </c>
      <c r="S43" s="23">
        <f t="shared" si="22"/>
        <v>99.974748110831229</v>
      </c>
      <c r="T43" s="25"/>
      <c r="U43" s="25"/>
      <c r="V43" s="16"/>
      <c r="W43" s="16"/>
      <c r="X43" s="45"/>
      <c r="Y43" s="16"/>
      <c r="Z43" s="16"/>
    </row>
    <row r="44" spans="1:39" ht="17.25" x14ac:dyDescent="0.3">
      <c r="E44" s="53"/>
      <c r="F44" s="19">
        <v>160</v>
      </c>
      <c r="G44" s="40">
        <v>16.11</v>
      </c>
      <c r="H44" s="40">
        <v>11.12</v>
      </c>
      <c r="I44" s="19">
        <f t="shared" si="15"/>
        <v>2.4000000000000021</v>
      </c>
      <c r="J44" s="19">
        <f t="shared" si="18"/>
        <v>51.93600000000005</v>
      </c>
      <c r="K44" s="19"/>
      <c r="L44" s="40">
        <v>4.09</v>
      </c>
      <c r="M44" s="40">
        <v>29.98</v>
      </c>
      <c r="N44" s="21">
        <f t="shared" si="19"/>
        <v>1.2999999999999901</v>
      </c>
      <c r="O44" s="21">
        <f t="shared" si="16"/>
        <v>29.405999999999775</v>
      </c>
      <c r="P44" s="23">
        <f t="shared" si="20"/>
        <v>504.4260000000001</v>
      </c>
      <c r="Q44" s="23">
        <f t="shared" si="21"/>
        <v>12.610650000000003</v>
      </c>
      <c r="R44" s="21">
        <f t="shared" si="17"/>
        <v>40.65345622119785</v>
      </c>
      <c r="S44" s="23">
        <f t="shared" si="22"/>
        <v>99.974612042209813</v>
      </c>
      <c r="T44" s="25"/>
      <c r="U44" s="25"/>
      <c r="V44" s="16"/>
      <c r="W44" s="16"/>
      <c r="X44" s="45"/>
      <c r="Y44" s="16"/>
      <c r="Z44" s="16"/>
    </row>
    <row r="45" spans="1:39" ht="17.25" x14ac:dyDescent="0.3">
      <c r="E45" s="53"/>
      <c r="F45" s="19">
        <v>170</v>
      </c>
      <c r="G45" s="40">
        <v>16.350000000000001</v>
      </c>
      <c r="H45" s="40">
        <v>10.88</v>
      </c>
      <c r="I45" s="19">
        <f t="shared" si="15"/>
        <v>2.3999999999999844</v>
      </c>
      <c r="J45" s="19">
        <f t="shared" si="18"/>
        <v>51.935999999999666</v>
      </c>
      <c r="K45" s="19"/>
      <c r="L45" s="40">
        <v>4.18</v>
      </c>
      <c r="M45" s="40">
        <v>30.13</v>
      </c>
      <c r="N45" s="21">
        <f t="shared" si="19"/>
        <v>1.4999999999999858</v>
      </c>
      <c r="O45" s="21">
        <f t="shared" si="16"/>
        <v>33.92999999999968</v>
      </c>
      <c r="P45" s="23">
        <f t="shared" si="20"/>
        <v>538.35599999999977</v>
      </c>
      <c r="Q45" s="23">
        <f t="shared" si="21"/>
        <v>13.458899999999993</v>
      </c>
      <c r="R45" s="21">
        <f t="shared" si="17"/>
        <v>46.907834101382051</v>
      </c>
      <c r="S45" s="23">
        <f t="shared" si="22"/>
        <v>99.974434250764517</v>
      </c>
      <c r="T45" s="25"/>
      <c r="U45" s="25"/>
      <c r="V45" s="16"/>
      <c r="W45" s="16"/>
      <c r="X45" s="45"/>
      <c r="Y45" s="16"/>
      <c r="Z45" s="16"/>
    </row>
    <row r="46" spans="1:39" ht="17.25" x14ac:dyDescent="0.3">
      <c r="E46" s="53"/>
      <c r="F46" s="19">
        <v>180</v>
      </c>
      <c r="G46" s="40">
        <v>16.579999999999998</v>
      </c>
      <c r="H46" s="40">
        <v>10.58</v>
      </c>
      <c r="I46" s="19">
        <f t="shared" si="15"/>
        <v>3.0000000000000071</v>
      </c>
      <c r="J46" s="19">
        <f t="shared" si="18"/>
        <v>64.920000000000158</v>
      </c>
      <c r="K46" s="19"/>
      <c r="L46" s="40">
        <v>4.3099999999999996</v>
      </c>
      <c r="M46" s="40">
        <v>30.27</v>
      </c>
      <c r="N46" s="21">
        <f t="shared" si="19"/>
        <v>1.4000000000000057</v>
      </c>
      <c r="O46" s="21">
        <f t="shared" si="16"/>
        <v>31.668000000000131</v>
      </c>
      <c r="P46" s="23">
        <f t="shared" si="20"/>
        <v>570.02399999999989</v>
      </c>
      <c r="Q46" s="23">
        <f t="shared" si="21"/>
        <v>14.250599999999997</v>
      </c>
      <c r="R46" s="21">
        <f t="shared" si="17"/>
        <v>43.780645161290508</v>
      </c>
      <c r="S46" s="23">
        <f t="shared" si="22"/>
        <v>99.974004825090475</v>
      </c>
      <c r="T46" s="25"/>
      <c r="U46" s="25"/>
      <c r="V46" s="16"/>
      <c r="W46" s="16"/>
      <c r="X46" s="45"/>
      <c r="Y46" s="16"/>
      <c r="Z46" s="16"/>
      <c r="AE46" s="16"/>
    </row>
    <row r="47" spans="1:39" ht="17.25" x14ac:dyDescent="0.3">
      <c r="E47" s="30"/>
      <c r="F47" s="31"/>
      <c r="G47" s="31"/>
      <c r="H47" s="31"/>
      <c r="I47" s="31"/>
      <c r="J47" s="44"/>
      <c r="K47" s="31"/>
      <c r="L47" s="31"/>
      <c r="M47" s="31"/>
      <c r="N47" s="31"/>
      <c r="O47" s="44" t="s">
        <v>16</v>
      </c>
      <c r="P47" s="44"/>
      <c r="Q47" s="44"/>
      <c r="R47" s="44">
        <f>AVERAGE(R29:R46)</f>
        <v>43.780645161290323</v>
      </c>
      <c r="V47" s="16"/>
      <c r="W47" s="16"/>
      <c r="X47" s="45"/>
      <c r="Y47" s="16"/>
      <c r="Z47" s="16"/>
      <c r="AE47" s="16"/>
    </row>
    <row r="48" spans="1:39" ht="17.25" x14ac:dyDescent="0.3">
      <c r="E48" s="30"/>
      <c r="F48" s="31"/>
      <c r="G48" s="31"/>
      <c r="H48" s="31"/>
      <c r="I48" s="31"/>
      <c r="J48" s="44"/>
      <c r="K48" s="31"/>
      <c r="L48" s="31"/>
      <c r="M48" s="31"/>
      <c r="N48" s="31"/>
      <c r="O48" s="44" t="s">
        <v>15</v>
      </c>
      <c r="P48" s="44"/>
      <c r="Q48" s="44"/>
      <c r="R48" s="44">
        <f>-((M28-M46)*$C$12/100)/(180/60)/$C$5</f>
        <v>43.780645161290316</v>
      </c>
      <c r="V48" s="16"/>
      <c r="W48" s="16"/>
      <c r="X48" s="45"/>
      <c r="Y48" s="16"/>
      <c r="Z48" s="16"/>
      <c r="AE48" s="16"/>
    </row>
    <row r="49" spans="5:30" ht="17.25" x14ac:dyDescent="0.3"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V49" s="16"/>
      <c r="W49" s="16"/>
      <c r="X49" s="45"/>
      <c r="Y49" s="16"/>
      <c r="Z49" s="16"/>
    </row>
    <row r="50" spans="5:30" ht="20.25" x14ac:dyDescent="0.3">
      <c r="E50" s="55"/>
      <c r="F50" s="35"/>
      <c r="G50" s="56"/>
      <c r="H50" s="56"/>
      <c r="I50" s="56"/>
      <c r="J50" s="56"/>
      <c r="K50" s="30"/>
      <c r="L50" s="56"/>
      <c r="M50" s="56"/>
      <c r="N50" s="56"/>
      <c r="O50" s="56"/>
      <c r="P50" s="56"/>
      <c r="Q50" s="56"/>
      <c r="R50" s="56"/>
      <c r="S50" s="56"/>
      <c r="T50" s="38"/>
      <c r="U50" s="38"/>
      <c r="V50" s="16"/>
      <c r="W50" s="16"/>
      <c r="X50" s="16"/>
      <c r="Y50" s="16"/>
      <c r="Z50" s="16"/>
      <c r="AA50" s="16"/>
    </row>
    <row r="51" spans="5:30" ht="17.25" x14ac:dyDescent="0.3">
      <c r="E51" s="5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15"/>
      <c r="T51" s="15"/>
      <c r="U51" s="15"/>
      <c r="Z51" s="16"/>
      <c r="AA51" s="16"/>
    </row>
    <row r="52" spans="5:30" ht="17.25" x14ac:dyDescent="0.3">
      <c r="E52" s="55"/>
      <c r="F52" s="31"/>
      <c r="G52" s="45"/>
      <c r="H52" s="45"/>
      <c r="I52" s="31"/>
      <c r="J52" s="31"/>
      <c r="K52" s="31"/>
      <c r="L52" s="45"/>
      <c r="M52" s="45"/>
      <c r="N52" s="45"/>
      <c r="O52" s="31"/>
      <c r="P52" s="31"/>
      <c r="Q52" s="31"/>
      <c r="R52" s="31"/>
      <c r="S52" s="3"/>
      <c r="T52" s="3"/>
      <c r="U52" s="3"/>
      <c r="Z52" s="16"/>
      <c r="AA52" s="16"/>
    </row>
    <row r="53" spans="5:30" ht="17.25" x14ac:dyDescent="0.3">
      <c r="E53" s="55"/>
      <c r="F53" s="31"/>
      <c r="G53" s="45"/>
      <c r="H53" s="45"/>
      <c r="I53" s="31"/>
      <c r="J53" s="31"/>
      <c r="K53" s="31"/>
      <c r="L53" s="45"/>
      <c r="M53" s="45"/>
      <c r="N53" s="45"/>
      <c r="O53" s="31"/>
      <c r="P53" s="31"/>
      <c r="Q53" s="31"/>
      <c r="R53" s="31"/>
      <c r="S53" s="25"/>
      <c r="T53" s="25"/>
      <c r="U53" s="25"/>
      <c r="X53" s="16"/>
      <c r="Z53" s="16"/>
      <c r="AA53" s="16"/>
    </row>
    <row r="54" spans="5:30" ht="17.25" x14ac:dyDescent="0.3">
      <c r="E54" s="55"/>
      <c r="F54" s="31"/>
      <c r="G54" s="45"/>
      <c r="H54" s="45"/>
      <c r="I54" s="31"/>
      <c r="J54" s="31"/>
      <c r="K54" s="31"/>
      <c r="L54" s="45"/>
      <c r="M54" s="45"/>
      <c r="N54" s="45"/>
      <c r="O54" s="31"/>
      <c r="P54" s="31"/>
      <c r="Q54" s="31"/>
      <c r="R54" s="31"/>
      <c r="S54" s="25"/>
      <c r="T54" s="25"/>
      <c r="U54" s="25"/>
      <c r="X54" s="16"/>
      <c r="Z54" s="16"/>
      <c r="AA54" s="16"/>
      <c r="AC54" s="16"/>
      <c r="AD54" s="16"/>
    </row>
    <row r="55" spans="5:30" ht="17.25" x14ac:dyDescent="0.3">
      <c r="E55" s="55"/>
      <c r="F55" s="31"/>
      <c r="G55" s="45"/>
      <c r="H55" s="45"/>
      <c r="I55" s="31"/>
      <c r="J55" s="31"/>
      <c r="K55" s="31"/>
      <c r="L55" s="45"/>
      <c r="M55" s="45"/>
      <c r="N55" s="45"/>
      <c r="O55" s="31"/>
      <c r="P55" s="31"/>
      <c r="Q55" s="31"/>
      <c r="R55" s="31"/>
      <c r="S55" s="25"/>
      <c r="T55" s="25"/>
      <c r="U55" s="25"/>
      <c r="X55" s="16"/>
      <c r="AC55" s="16"/>
      <c r="AD55" s="16"/>
    </row>
    <row r="56" spans="5:30" ht="17.25" x14ac:dyDescent="0.3">
      <c r="E56" s="55"/>
      <c r="F56" s="31"/>
      <c r="G56" s="45"/>
      <c r="H56" s="45"/>
      <c r="I56" s="31"/>
      <c r="J56" s="31"/>
      <c r="K56" s="31"/>
      <c r="L56" s="45"/>
      <c r="M56" s="45"/>
      <c r="N56" s="45"/>
      <c r="O56" s="31"/>
      <c r="P56" s="31"/>
      <c r="Q56" s="31"/>
      <c r="R56" s="31"/>
      <c r="S56" s="25"/>
      <c r="T56" s="25"/>
      <c r="U56" s="25"/>
      <c r="X56" s="16"/>
    </row>
    <row r="57" spans="5:30" ht="17.25" x14ac:dyDescent="0.3">
      <c r="E57" s="55"/>
      <c r="F57" s="31"/>
      <c r="G57" s="45"/>
      <c r="H57" s="45"/>
      <c r="I57" s="31"/>
      <c r="J57" s="31"/>
      <c r="K57" s="31"/>
      <c r="L57" s="45"/>
      <c r="M57" s="45"/>
      <c r="N57" s="45"/>
      <c r="O57" s="31"/>
      <c r="P57" s="31"/>
      <c r="Q57" s="31"/>
      <c r="R57" s="31"/>
      <c r="S57" s="25"/>
      <c r="T57" s="25"/>
      <c r="U57" s="25"/>
      <c r="X57" s="16"/>
    </row>
    <row r="58" spans="5:30" ht="17.25" x14ac:dyDescent="0.3">
      <c r="E58" s="55"/>
      <c r="F58" s="31"/>
      <c r="G58" s="45"/>
      <c r="H58" s="45"/>
      <c r="I58" s="31"/>
      <c r="J58" s="31"/>
      <c r="K58" s="31"/>
      <c r="L58" s="45"/>
      <c r="M58" s="45"/>
      <c r="N58" s="45"/>
      <c r="O58" s="31"/>
      <c r="P58" s="31"/>
      <c r="Q58" s="31"/>
      <c r="R58" s="31"/>
      <c r="S58" s="25"/>
      <c r="T58" s="25"/>
      <c r="U58" s="25"/>
    </row>
    <row r="59" spans="5:30" ht="17.25" x14ac:dyDescent="0.3">
      <c r="E59" s="55"/>
      <c r="F59" s="31"/>
      <c r="G59" s="45"/>
      <c r="H59" s="45"/>
      <c r="I59" s="31"/>
      <c r="J59" s="31"/>
      <c r="K59" s="31"/>
      <c r="L59" s="45"/>
      <c r="M59" s="45"/>
      <c r="N59" s="45"/>
      <c r="O59" s="31"/>
      <c r="P59" s="31"/>
      <c r="Q59" s="31"/>
      <c r="R59" s="31"/>
      <c r="S59" s="25"/>
      <c r="T59" s="25"/>
      <c r="U59" s="25"/>
    </row>
    <row r="60" spans="5:30" ht="17.25" x14ac:dyDescent="0.3">
      <c r="E60" s="55"/>
      <c r="F60" s="31"/>
      <c r="G60" s="45"/>
      <c r="H60" s="45"/>
      <c r="I60" s="31"/>
      <c r="J60" s="31"/>
      <c r="K60" s="31"/>
      <c r="L60" s="45"/>
      <c r="M60" s="45"/>
      <c r="N60" s="45"/>
      <c r="O60" s="31"/>
      <c r="P60" s="31"/>
      <c r="Q60" s="31"/>
      <c r="R60" s="31"/>
      <c r="S60" s="25"/>
      <c r="T60" s="25"/>
      <c r="U60" s="25"/>
    </row>
    <row r="61" spans="5:30" ht="17.25" x14ac:dyDescent="0.3">
      <c r="E61" s="55"/>
      <c r="F61" s="31"/>
      <c r="G61" s="45"/>
      <c r="H61" s="45"/>
      <c r="I61" s="31"/>
      <c r="J61" s="31"/>
      <c r="K61" s="31"/>
      <c r="L61" s="45"/>
      <c r="M61" s="45"/>
      <c r="N61" s="45"/>
      <c r="O61" s="31"/>
      <c r="P61" s="31"/>
      <c r="Q61" s="31"/>
      <c r="R61" s="31"/>
      <c r="S61" s="25"/>
      <c r="T61" s="25"/>
      <c r="U61" s="25"/>
    </row>
    <row r="62" spans="5:30" ht="17.25" x14ac:dyDescent="0.3">
      <c r="E62" s="55"/>
      <c r="F62" s="31"/>
      <c r="G62" s="45"/>
      <c r="H62" s="45"/>
      <c r="I62" s="31"/>
      <c r="J62" s="31"/>
      <c r="K62" s="31"/>
      <c r="L62" s="45"/>
      <c r="M62" s="45"/>
      <c r="N62" s="45"/>
      <c r="O62" s="31"/>
      <c r="P62" s="31"/>
      <c r="Q62" s="31"/>
      <c r="R62" s="31"/>
      <c r="S62" s="25"/>
      <c r="T62" s="25"/>
      <c r="U62" s="25"/>
    </row>
    <row r="63" spans="5:30" ht="17.25" x14ac:dyDescent="0.3">
      <c r="E63" s="55"/>
      <c r="F63" s="31"/>
      <c r="G63" s="45"/>
      <c r="H63" s="45"/>
      <c r="I63" s="31"/>
      <c r="J63" s="31"/>
      <c r="K63" s="31"/>
      <c r="L63" s="45"/>
      <c r="M63" s="45"/>
      <c r="N63" s="45"/>
      <c r="O63" s="31"/>
      <c r="P63" s="31"/>
      <c r="Q63" s="31"/>
      <c r="R63" s="31"/>
      <c r="S63" s="25"/>
      <c r="T63" s="25"/>
      <c r="U63" s="25"/>
    </row>
    <row r="64" spans="5:30" ht="17.25" x14ac:dyDescent="0.3">
      <c r="E64" s="55"/>
      <c r="F64" s="31"/>
      <c r="G64" s="45"/>
      <c r="H64" s="45"/>
      <c r="I64" s="31"/>
      <c r="J64" s="31"/>
      <c r="K64" s="31"/>
      <c r="L64" s="45"/>
      <c r="M64" s="45"/>
      <c r="N64" s="45"/>
      <c r="O64" s="31"/>
      <c r="P64" s="31"/>
      <c r="Q64" s="31"/>
      <c r="R64" s="31"/>
      <c r="S64" s="25"/>
      <c r="T64" s="25"/>
      <c r="U64" s="25"/>
    </row>
    <row r="65" spans="5:21" ht="17.25" x14ac:dyDescent="0.3">
      <c r="E65" s="55"/>
      <c r="F65" s="31"/>
      <c r="G65" s="45"/>
      <c r="H65" s="45"/>
      <c r="I65" s="31"/>
      <c r="J65" s="31"/>
      <c r="K65" s="31"/>
      <c r="L65" s="45"/>
      <c r="M65" s="45"/>
      <c r="N65" s="45"/>
      <c r="O65" s="31"/>
      <c r="P65" s="31"/>
      <c r="Q65" s="31"/>
      <c r="R65" s="31"/>
      <c r="S65" s="25"/>
      <c r="T65" s="25"/>
      <c r="U65" s="25"/>
    </row>
    <row r="66" spans="5:21" ht="17.25" x14ac:dyDescent="0.3">
      <c r="E66" s="55"/>
      <c r="F66" s="31"/>
      <c r="G66" s="45"/>
      <c r="H66" s="45"/>
      <c r="I66" s="31"/>
      <c r="J66" s="31"/>
      <c r="K66" s="31"/>
      <c r="L66" s="45"/>
      <c r="M66" s="45"/>
      <c r="N66" s="45"/>
      <c r="O66" s="31"/>
      <c r="P66" s="31"/>
      <c r="Q66" s="31"/>
      <c r="R66" s="31"/>
      <c r="S66" s="25"/>
      <c r="T66" s="25"/>
      <c r="U66" s="25"/>
    </row>
    <row r="67" spans="5:21" ht="17.25" x14ac:dyDescent="0.3">
      <c r="E67" s="55"/>
      <c r="F67" s="31"/>
      <c r="G67" s="45"/>
      <c r="H67" s="45"/>
      <c r="I67" s="31"/>
      <c r="J67" s="31"/>
      <c r="K67" s="31"/>
      <c r="L67" s="45"/>
      <c r="M67" s="45"/>
      <c r="N67" s="45"/>
      <c r="O67" s="31"/>
      <c r="P67" s="31"/>
      <c r="Q67" s="31"/>
      <c r="R67" s="31"/>
      <c r="S67" s="25"/>
      <c r="T67" s="25"/>
      <c r="U67" s="25"/>
    </row>
    <row r="68" spans="5:21" ht="17.25" x14ac:dyDescent="0.3">
      <c r="E68" s="55"/>
      <c r="F68" s="31"/>
      <c r="G68" s="45"/>
      <c r="H68" s="45"/>
      <c r="I68" s="31"/>
      <c r="J68" s="31"/>
      <c r="K68" s="31"/>
      <c r="L68" s="45"/>
      <c r="M68" s="45"/>
      <c r="N68" s="45"/>
      <c r="O68" s="31"/>
      <c r="P68" s="31"/>
      <c r="Q68" s="31"/>
      <c r="R68" s="31"/>
      <c r="S68" s="25"/>
      <c r="T68" s="25"/>
      <c r="U68" s="25"/>
    </row>
    <row r="69" spans="5:21" ht="17.25" x14ac:dyDescent="0.3">
      <c r="E69" s="55"/>
      <c r="F69" s="31"/>
      <c r="G69" s="45"/>
      <c r="H69" s="45"/>
      <c r="I69" s="31"/>
      <c r="J69" s="31"/>
      <c r="K69" s="31"/>
      <c r="L69" s="45"/>
      <c r="M69" s="45"/>
      <c r="N69" s="45"/>
      <c r="O69" s="31"/>
      <c r="P69" s="31"/>
      <c r="Q69" s="31"/>
      <c r="R69" s="31"/>
      <c r="S69" s="25"/>
      <c r="T69" s="25"/>
      <c r="U69" s="25"/>
    </row>
    <row r="70" spans="5:21" ht="17.25" x14ac:dyDescent="0.3">
      <c r="E70" s="55"/>
      <c r="F70" s="31"/>
      <c r="G70" s="45"/>
      <c r="H70" s="45"/>
      <c r="I70" s="31"/>
      <c r="J70" s="31"/>
      <c r="K70" s="31"/>
      <c r="L70" s="45"/>
      <c r="M70" s="45"/>
      <c r="N70" s="45"/>
      <c r="O70" s="31"/>
      <c r="P70" s="31"/>
      <c r="Q70" s="31"/>
      <c r="R70" s="31"/>
      <c r="S70" s="25"/>
      <c r="T70" s="25"/>
      <c r="U70" s="25"/>
    </row>
    <row r="71" spans="5:21" ht="17.25" x14ac:dyDescent="0.3">
      <c r="J71" s="44"/>
      <c r="O71" s="44"/>
      <c r="P71" s="44"/>
      <c r="Q71" s="44"/>
      <c r="R71" s="44"/>
    </row>
    <row r="72" spans="5:21" ht="17.25" x14ac:dyDescent="0.3">
      <c r="J72" s="44"/>
      <c r="O72" s="44"/>
      <c r="P72" s="44"/>
      <c r="Q72" s="44"/>
      <c r="R72" s="44"/>
    </row>
  </sheetData>
  <mergeCells count="21">
    <mergeCell ref="E50:E70"/>
    <mergeCell ref="G50:J50"/>
    <mergeCell ref="L50:S50"/>
    <mergeCell ref="C20:C21"/>
    <mergeCell ref="Z2:AA2"/>
    <mergeCell ref="X2:X3"/>
    <mergeCell ref="E26:E46"/>
    <mergeCell ref="G26:J26"/>
    <mergeCell ref="L26:S26"/>
    <mergeCell ref="O23:Q23"/>
    <mergeCell ref="O24:Q24"/>
    <mergeCell ref="B20:B21"/>
    <mergeCell ref="E2:E22"/>
    <mergeCell ref="G2:J2"/>
    <mergeCell ref="L2:S2"/>
    <mergeCell ref="W2:W22"/>
    <mergeCell ref="AB2:AB3"/>
    <mergeCell ref="AC2:AC3"/>
    <mergeCell ref="AD2:AD3"/>
    <mergeCell ref="AE2:AE3"/>
    <mergeCell ref="W23:X23"/>
  </mergeCells>
  <dataValidations count="4">
    <dataValidation type="list" allowBlank="1" showInputMessage="1" showErrorMessage="1" sqref="C5" xr:uid="{625E1364-2781-47DE-86AF-BF0ECCF73890}">
      <formula1>"0.00434"</formula1>
    </dataValidation>
    <dataValidation type="list" allowBlank="1" showInputMessage="1" showErrorMessage="1" sqref="C23" xr:uid="{65F8ADD5-C925-42E3-9C21-654764D816F6}">
      <formula1>"2000, 2500, 2750, 3000, 4000"</formula1>
    </dataValidation>
    <dataValidation type="list" allowBlank="1" showInputMessage="1" showErrorMessage="1" sqref="C7" xr:uid="{C495DEE1-DF51-42A8-A2F1-970952F7EEA3}">
      <formula1>"40, 60, 80"</formula1>
    </dataValidation>
    <dataValidation type="list" allowBlank="1" showInputMessage="1" showErrorMessage="1" sqref="C4" xr:uid="{83D53FD0-17D3-4D17-B028-F6BD7B4535D3}">
      <formula1>"GVHP, HVHP"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208EF-D3BA-40A3-B777-62FD23E91D65}">
  <dimension ref="A1:AM72"/>
  <sheetViews>
    <sheetView tabSelected="1" zoomScale="55" zoomScaleNormal="55" workbookViewId="0">
      <selection activeCell="G50" sqref="G50:J50"/>
    </sheetView>
  </sheetViews>
  <sheetFormatPr defaultRowHeight="16.5" x14ac:dyDescent="0.3"/>
  <cols>
    <col min="1" max="1" width="1" style="5" customWidth="1"/>
    <col min="2" max="2" width="32" style="5" bestFit="1" customWidth="1"/>
    <col min="3" max="3" width="14.7109375" style="5" customWidth="1"/>
    <col min="4" max="4" width="14.7109375" style="16" customWidth="1"/>
    <col min="5" max="5" width="10.7109375" style="16" customWidth="1"/>
    <col min="6" max="10" width="16.7109375" style="16" customWidth="1"/>
    <col min="11" max="11" width="0.5703125" style="16" customWidth="1"/>
    <col min="12" max="18" width="16.7109375" style="16" customWidth="1"/>
    <col min="19" max="21" width="16.7109375" style="42" customWidth="1"/>
    <col min="22" max="22" width="16.7109375" style="5" customWidth="1"/>
    <col min="23" max="31" width="18.7109375" style="5" customWidth="1"/>
    <col min="32" max="16384" width="9.140625" style="5"/>
  </cols>
  <sheetData>
    <row r="1" spans="1:39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4"/>
      <c r="AK1" s="4"/>
      <c r="AL1" s="4"/>
      <c r="AM1" s="4"/>
    </row>
    <row r="2" spans="1:39" ht="19.5" customHeight="1" x14ac:dyDescent="0.35">
      <c r="A2" s="1"/>
      <c r="B2" s="6" t="s">
        <v>19</v>
      </c>
      <c r="C2" s="7">
        <v>11191</v>
      </c>
      <c r="D2" s="8"/>
      <c r="E2" s="53" t="s">
        <v>12</v>
      </c>
      <c r="F2" s="9"/>
      <c r="G2" s="54" t="s">
        <v>10</v>
      </c>
      <c r="H2" s="54"/>
      <c r="I2" s="54"/>
      <c r="J2" s="54"/>
      <c r="K2" s="10"/>
      <c r="L2" s="54" t="s">
        <v>11</v>
      </c>
      <c r="M2" s="54"/>
      <c r="N2" s="54"/>
      <c r="O2" s="54"/>
      <c r="P2" s="54"/>
      <c r="Q2" s="54"/>
      <c r="R2" s="54"/>
      <c r="S2" s="54"/>
      <c r="T2" s="11"/>
      <c r="U2" s="11"/>
      <c r="V2" s="1"/>
      <c r="W2" s="53" t="s">
        <v>23</v>
      </c>
      <c r="X2" s="59" t="s">
        <v>7</v>
      </c>
      <c r="Y2" s="10" t="s">
        <v>24</v>
      </c>
      <c r="Z2" s="51" t="s">
        <v>11</v>
      </c>
      <c r="AA2" s="51"/>
      <c r="AB2" s="49" t="s">
        <v>17</v>
      </c>
      <c r="AC2" s="49" t="s">
        <v>28</v>
      </c>
      <c r="AD2" s="49" t="s">
        <v>14</v>
      </c>
      <c r="AE2" s="49" t="s">
        <v>27</v>
      </c>
      <c r="AF2" s="4"/>
      <c r="AG2" s="4"/>
      <c r="AH2" s="4"/>
    </row>
    <row r="3" spans="1:39" ht="20.100000000000001" customHeight="1" x14ac:dyDescent="0.3">
      <c r="A3" s="1"/>
      <c r="B3" s="12"/>
      <c r="C3" s="13"/>
      <c r="D3" s="8"/>
      <c r="E3" s="53"/>
      <c r="F3" s="14" t="s">
        <v>7</v>
      </c>
      <c r="G3" s="14" t="s">
        <v>8</v>
      </c>
      <c r="H3" s="14" t="s">
        <v>9</v>
      </c>
      <c r="I3" s="14" t="s">
        <v>29</v>
      </c>
      <c r="J3" s="14" t="s">
        <v>30</v>
      </c>
      <c r="K3" s="14"/>
      <c r="L3" s="14" t="s">
        <v>18</v>
      </c>
      <c r="M3" s="14" t="s">
        <v>20</v>
      </c>
      <c r="N3" s="14" t="s">
        <v>31</v>
      </c>
      <c r="O3" s="14" t="s">
        <v>32</v>
      </c>
      <c r="P3" s="14" t="s">
        <v>14</v>
      </c>
      <c r="Q3" s="14" t="s">
        <v>22</v>
      </c>
      <c r="R3" s="14" t="s">
        <v>33</v>
      </c>
      <c r="S3" s="14" t="s">
        <v>17</v>
      </c>
      <c r="T3" s="15"/>
      <c r="U3" s="15"/>
      <c r="V3" s="16"/>
      <c r="W3" s="53"/>
      <c r="X3" s="59"/>
      <c r="Y3" s="14" t="s">
        <v>8</v>
      </c>
      <c r="Z3" s="17" t="s">
        <v>18</v>
      </c>
      <c r="AA3" s="14" t="s">
        <v>33</v>
      </c>
      <c r="AB3" s="50"/>
      <c r="AC3" s="50"/>
      <c r="AD3" s="50"/>
      <c r="AE3" s="50"/>
      <c r="AF3" s="4"/>
      <c r="AG3" s="4"/>
      <c r="AH3" s="4"/>
    </row>
    <row r="4" spans="1:39" ht="20.100000000000001" customHeight="1" x14ac:dyDescent="0.3">
      <c r="A4" s="1"/>
      <c r="B4" s="6" t="s">
        <v>2</v>
      </c>
      <c r="C4" s="18" t="s">
        <v>26</v>
      </c>
      <c r="D4" s="8"/>
      <c r="E4" s="53"/>
      <c r="F4" s="19">
        <v>0</v>
      </c>
      <c r="G4" s="20">
        <v>12.71</v>
      </c>
      <c r="H4" s="20">
        <v>15.28</v>
      </c>
      <c r="I4" s="21"/>
      <c r="J4" s="21"/>
      <c r="K4" s="21"/>
      <c r="L4" s="20">
        <v>3.39</v>
      </c>
      <c r="M4" s="20">
        <v>27.45</v>
      </c>
      <c r="N4" s="21"/>
      <c r="O4" s="21"/>
      <c r="P4" s="22">
        <v>0</v>
      </c>
      <c r="Q4" s="22"/>
      <c r="R4" s="21"/>
      <c r="S4" s="23"/>
      <c r="T4" s="24"/>
      <c r="U4" s="25"/>
      <c r="V4" s="2"/>
      <c r="W4" s="53"/>
      <c r="X4" s="19">
        <v>0</v>
      </c>
      <c r="Y4" s="20">
        <f t="shared" ref="Y4:Y22" si="0">AVERAGE(G4,G28)</f>
        <v>12.695</v>
      </c>
      <c r="Z4" s="23">
        <f t="shared" ref="Z4:Z22" si="1">AVERAGE(L4,L28)</f>
        <v>3.4550000000000001</v>
      </c>
      <c r="AA4" s="21">
        <v>0</v>
      </c>
      <c r="AB4" s="23">
        <f>AVERAGE(S4,S28)</f>
        <v>99.972239747634077</v>
      </c>
      <c r="AC4" s="26"/>
      <c r="AD4" s="22">
        <f>AVERAGE(P4,P28)</f>
        <v>0</v>
      </c>
      <c r="AE4" s="22" t="e">
        <f>AVERAGE(Q4,Q28)</f>
        <v>#DIV/0!</v>
      </c>
      <c r="AF4" s="4"/>
      <c r="AG4" s="4"/>
      <c r="AH4" s="4"/>
    </row>
    <row r="5" spans="1:39" ht="20.100000000000001" customHeight="1" x14ac:dyDescent="0.3">
      <c r="A5" s="1"/>
      <c r="B5" s="6" t="s">
        <v>34</v>
      </c>
      <c r="C5" s="18">
        <v>4.3400000000000001E-3</v>
      </c>
      <c r="D5" s="8"/>
      <c r="E5" s="53"/>
      <c r="F5" s="19">
        <v>10</v>
      </c>
      <c r="G5" s="20">
        <v>12.91</v>
      </c>
      <c r="H5" s="20">
        <v>14.9</v>
      </c>
      <c r="I5" s="21">
        <f>(H4-H5)*10</f>
        <v>3.7999999999999901</v>
      </c>
      <c r="J5" s="21">
        <f>I5*$C$11</f>
        <v>82.231999999999786</v>
      </c>
      <c r="K5" s="21"/>
      <c r="L5" s="20">
        <v>4</v>
      </c>
      <c r="M5" s="20">
        <v>27.48</v>
      </c>
      <c r="N5" s="21">
        <f>-(M4-M5)*10</f>
        <v>0.30000000000001137</v>
      </c>
      <c r="O5" s="21">
        <f>N5*$C$12</f>
        <v>6.7860000000002572</v>
      </c>
      <c r="P5" s="23">
        <f>O5+P4</f>
        <v>6.7860000000002572</v>
      </c>
      <c r="Q5" s="23">
        <f>(P5/$C$23)*100</f>
        <v>0.16965000000000643</v>
      </c>
      <c r="R5" s="21">
        <f t="shared" ref="R5:R22" si="2">(O5/1000)/((1/6)*$C$5)</f>
        <v>9.3815668202768538</v>
      </c>
      <c r="S5" s="23">
        <f t="shared" ref="S5:S22" si="3">(1-((L4/1000)/G5))*100</f>
        <v>99.973741285824943</v>
      </c>
      <c r="T5" s="3"/>
      <c r="U5" s="25"/>
      <c r="V5" s="1"/>
      <c r="W5" s="53"/>
      <c r="X5" s="19">
        <v>10</v>
      </c>
      <c r="Y5" s="20">
        <f t="shared" si="0"/>
        <v>12.83</v>
      </c>
      <c r="Z5" s="23">
        <f t="shared" si="1"/>
        <v>3.9350000000000001</v>
      </c>
      <c r="AA5" s="21">
        <f t="shared" ref="AA5:AA22" si="4">AVERAGE(R5,R29)</f>
        <v>7.8179723502305265</v>
      </c>
      <c r="AB5" s="23">
        <f t="shared" ref="AB5:AB22" si="5">AVERAGE(S5,S29)</f>
        <v>99.971694172324234</v>
      </c>
      <c r="AC5" s="26">
        <f t="shared" ref="AC5:AC19" si="6">AVERAGE(O5,O29)</f>
        <v>5.6550000000000811</v>
      </c>
      <c r="AD5" s="26">
        <f>AC5+AD4</f>
        <v>5.6550000000000811</v>
      </c>
      <c r="AE5" s="26">
        <f>(AD5/$C$23)*100</f>
        <v>0.14137500000000203</v>
      </c>
      <c r="AF5" s="4"/>
      <c r="AG5" s="4"/>
      <c r="AH5" s="4"/>
    </row>
    <row r="6" spans="1:39" ht="20.100000000000001" customHeight="1" x14ac:dyDescent="0.3">
      <c r="A6" s="1"/>
      <c r="B6" s="12"/>
      <c r="C6" s="13"/>
      <c r="D6" s="8"/>
      <c r="E6" s="53"/>
      <c r="F6" s="19">
        <v>20</v>
      </c>
      <c r="G6" s="20">
        <v>13.07</v>
      </c>
      <c r="H6" s="27">
        <v>14.59</v>
      </c>
      <c r="I6" s="21">
        <f t="shared" ref="I6:I22" si="7">(H5-H6)*10</f>
        <v>3.100000000000005</v>
      </c>
      <c r="J6" s="21">
        <f t="shared" ref="J6:J22" si="8">I6*$C$11</f>
        <v>67.084000000000103</v>
      </c>
      <c r="K6" s="21"/>
      <c r="L6" s="20">
        <v>4.08</v>
      </c>
      <c r="M6" s="20">
        <v>27.58</v>
      </c>
      <c r="N6" s="21">
        <f t="shared" ref="N6:N22" si="9">-(M5-M6)*10</f>
        <v>0.99999999999997868</v>
      </c>
      <c r="O6" s="21">
        <f>N6*$C$12</f>
        <v>22.619999999999518</v>
      </c>
      <c r="P6" s="23">
        <f t="shared" ref="P6:P22" si="10">O6+P5</f>
        <v>29.405999999999775</v>
      </c>
      <c r="Q6" s="23">
        <f t="shared" ref="Q6:Q22" si="11">(P6/$C$23)*100</f>
        <v>0.73514999999999442</v>
      </c>
      <c r="R6" s="21" t="s">
        <v>40</v>
      </c>
      <c r="S6" s="23">
        <f t="shared" si="3"/>
        <v>99.969395562356539</v>
      </c>
      <c r="T6" s="3"/>
      <c r="U6" s="25"/>
      <c r="V6" s="1"/>
      <c r="W6" s="53"/>
      <c r="X6" s="19">
        <v>20</v>
      </c>
      <c r="Y6" s="20">
        <f t="shared" si="0"/>
        <v>12.945</v>
      </c>
      <c r="Z6" s="23">
        <f t="shared" si="1"/>
        <v>3.92</v>
      </c>
      <c r="AA6" s="21">
        <f t="shared" si="4"/>
        <v>31.271889400922102</v>
      </c>
      <c r="AB6" s="23">
        <f t="shared" si="5"/>
        <v>99.970033194594805</v>
      </c>
      <c r="AC6" s="26">
        <f t="shared" si="6"/>
        <v>22.619999999999919</v>
      </c>
      <c r="AD6" s="26">
        <f t="shared" ref="AD6:AD22" si="12">AC6+AD5</f>
        <v>28.274999999999999</v>
      </c>
      <c r="AE6" s="26">
        <f t="shared" ref="AE6:AE22" si="13">(AD6/$C$23)*100</f>
        <v>0.70687499999999992</v>
      </c>
      <c r="AF6" s="4"/>
      <c r="AG6" s="4"/>
      <c r="AH6" s="4"/>
    </row>
    <row r="7" spans="1:39" ht="20.100000000000001" customHeight="1" x14ac:dyDescent="0.3">
      <c r="A7" s="1"/>
      <c r="B7" s="6" t="s">
        <v>35</v>
      </c>
      <c r="C7" s="18">
        <v>40</v>
      </c>
      <c r="D7" s="8"/>
      <c r="E7" s="53"/>
      <c r="F7" s="19">
        <v>30</v>
      </c>
      <c r="G7" s="20">
        <v>13.27</v>
      </c>
      <c r="H7" s="27">
        <v>14.29</v>
      </c>
      <c r="I7" s="21">
        <f t="shared" si="7"/>
        <v>3.0000000000000071</v>
      </c>
      <c r="J7" s="21">
        <f t="shared" si="8"/>
        <v>64.920000000000158</v>
      </c>
      <c r="K7" s="21"/>
      <c r="L7" s="20">
        <v>3.94</v>
      </c>
      <c r="M7" s="20">
        <v>27.68</v>
      </c>
      <c r="N7" s="21">
        <f t="shared" si="9"/>
        <v>1.0000000000000142</v>
      </c>
      <c r="O7" s="21">
        <f t="shared" ref="O7:O22" si="14">N7*$C$12</f>
        <v>22.620000000000321</v>
      </c>
      <c r="P7" s="23">
        <f t="shared" si="10"/>
        <v>52.026000000000096</v>
      </c>
      <c r="Q7" s="23">
        <f t="shared" si="11"/>
        <v>1.3006500000000023</v>
      </c>
      <c r="R7" s="21">
        <f t="shared" si="2"/>
        <v>31.271889400922102</v>
      </c>
      <c r="S7" s="23">
        <f t="shared" si="3"/>
        <v>99.969253956292391</v>
      </c>
      <c r="T7" s="3"/>
      <c r="U7" s="25"/>
      <c r="V7" s="1"/>
      <c r="W7" s="53"/>
      <c r="X7" s="19">
        <v>30</v>
      </c>
      <c r="Y7" s="20">
        <f t="shared" si="0"/>
        <v>13.120000000000001</v>
      </c>
      <c r="Z7" s="23">
        <f t="shared" si="1"/>
        <v>3.7450000000000001</v>
      </c>
      <c r="AA7" s="21">
        <f t="shared" si="4"/>
        <v>35.962672811059974</v>
      </c>
      <c r="AB7" s="23">
        <f t="shared" si="5"/>
        <v>99.970941550235636</v>
      </c>
      <c r="AC7" s="26">
        <f t="shared" si="6"/>
        <v>26.013000000000048</v>
      </c>
      <c r="AD7" s="26">
        <f t="shared" si="12"/>
        <v>54.288000000000046</v>
      </c>
      <c r="AE7" s="26">
        <f t="shared" si="13"/>
        <v>1.3572000000000011</v>
      </c>
      <c r="AF7" s="4"/>
      <c r="AG7" s="4"/>
      <c r="AH7" s="4"/>
    </row>
    <row r="8" spans="1:39" ht="20.100000000000001" customHeight="1" x14ac:dyDescent="0.3">
      <c r="A8" s="1"/>
      <c r="B8" s="6" t="s">
        <v>36</v>
      </c>
      <c r="C8" s="18">
        <v>10</v>
      </c>
      <c r="D8" s="8"/>
      <c r="E8" s="53"/>
      <c r="F8" s="19">
        <v>40</v>
      </c>
      <c r="G8" s="20">
        <v>13.48</v>
      </c>
      <c r="H8" s="27">
        <v>14.08</v>
      </c>
      <c r="I8" s="21">
        <f t="shared" si="7"/>
        <v>2.0999999999999908</v>
      </c>
      <c r="J8" s="21">
        <f t="shared" si="8"/>
        <v>45.443999999999804</v>
      </c>
      <c r="K8" s="21"/>
      <c r="L8" s="20">
        <v>3.81</v>
      </c>
      <c r="M8" s="20">
        <v>27.75</v>
      </c>
      <c r="N8" s="21">
        <f t="shared" si="9"/>
        <v>0.70000000000000284</v>
      </c>
      <c r="O8" s="21">
        <f t="shared" si="14"/>
        <v>15.834000000000065</v>
      </c>
      <c r="P8" s="23">
        <f t="shared" si="10"/>
        <v>67.860000000000156</v>
      </c>
      <c r="Q8" s="23">
        <f t="shared" si="11"/>
        <v>1.6965000000000039</v>
      </c>
      <c r="R8" s="21">
        <f t="shared" si="2"/>
        <v>21.890322580645254</v>
      </c>
      <c r="S8" s="23">
        <f t="shared" si="3"/>
        <v>99.970771513353114</v>
      </c>
      <c r="T8" s="3"/>
      <c r="U8" s="25"/>
      <c r="V8" s="1"/>
      <c r="W8" s="53"/>
      <c r="X8" s="19">
        <v>40</v>
      </c>
      <c r="Y8" s="20">
        <f t="shared" si="0"/>
        <v>13.285</v>
      </c>
      <c r="Z8" s="23">
        <f t="shared" si="1"/>
        <v>3.5549999999999997</v>
      </c>
      <c r="AA8" s="21">
        <f t="shared" si="4"/>
        <v>23.45391705069158</v>
      </c>
      <c r="AB8" s="23">
        <f t="shared" si="5"/>
        <v>99.972780714659748</v>
      </c>
      <c r="AC8" s="26">
        <f t="shared" si="6"/>
        <v>16.965000000000241</v>
      </c>
      <c r="AD8" s="26">
        <f t="shared" si="12"/>
        <v>71.253000000000284</v>
      </c>
      <c r="AE8" s="26">
        <f t="shared" si="13"/>
        <v>1.7813250000000072</v>
      </c>
      <c r="AF8" s="4"/>
      <c r="AG8" s="4"/>
      <c r="AH8" s="4"/>
    </row>
    <row r="9" spans="1:39" ht="20.100000000000001" customHeight="1" x14ac:dyDescent="0.3">
      <c r="A9" s="1"/>
      <c r="B9" s="6" t="s">
        <v>37</v>
      </c>
      <c r="C9" s="18">
        <f>C7-C8</f>
        <v>30</v>
      </c>
      <c r="D9" s="8"/>
      <c r="E9" s="53"/>
      <c r="F9" s="19">
        <v>50</v>
      </c>
      <c r="G9" s="20">
        <v>13.69</v>
      </c>
      <c r="H9" s="27">
        <v>13.8</v>
      </c>
      <c r="I9" s="21">
        <f t="shared" si="7"/>
        <v>2.7999999999999936</v>
      </c>
      <c r="J9" s="21">
        <f t="shared" si="8"/>
        <v>60.591999999999864</v>
      </c>
      <c r="K9" s="21"/>
      <c r="L9" s="20">
        <v>3.72</v>
      </c>
      <c r="M9" s="20">
        <v>27.87</v>
      </c>
      <c r="N9" s="21">
        <f t="shared" si="9"/>
        <v>1.2000000000000099</v>
      </c>
      <c r="O9" s="21">
        <f t="shared" si="14"/>
        <v>27.144000000000226</v>
      </c>
      <c r="P9" s="23">
        <f t="shared" si="10"/>
        <v>95.004000000000389</v>
      </c>
      <c r="Q9" s="23">
        <f t="shared" si="11"/>
        <v>2.37510000000001</v>
      </c>
      <c r="R9" s="21">
        <f t="shared" si="2"/>
        <v>37.526267281106307</v>
      </c>
      <c r="S9" s="23">
        <f t="shared" si="3"/>
        <v>99.972169466764058</v>
      </c>
      <c r="T9" s="3"/>
      <c r="U9" s="25"/>
      <c r="V9" s="1"/>
      <c r="W9" s="53"/>
      <c r="X9" s="19">
        <v>50</v>
      </c>
      <c r="Y9" s="20">
        <f t="shared" si="0"/>
        <v>13.404999999999999</v>
      </c>
      <c r="Z9" s="23">
        <f t="shared" si="1"/>
        <v>3.415</v>
      </c>
      <c r="AA9" s="21">
        <f t="shared" si="4"/>
        <v>37.526267281105746</v>
      </c>
      <c r="AB9" s="23">
        <f t="shared" si="5"/>
        <v>99.974232599235691</v>
      </c>
      <c r="AC9" s="26">
        <f t="shared" si="6"/>
        <v>27.143999999999824</v>
      </c>
      <c r="AD9" s="26">
        <f t="shared" si="12"/>
        <v>98.397000000000105</v>
      </c>
      <c r="AE9" s="26">
        <f t="shared" si="13"/>
        <v>2.4599250000000028</v>
      </c>
      <c r="AF9" s="4"/>
      <c r="AG9" s="4"/>
      <c r="AH9" s="4"/>
    </row>
    <row r="10" spans="1:39" ht="20.100000000000001" customHeight="1" x14ac:dyDescent="0.3">
      <c r="A10" s="1"/>
      <c r="B10" s="12"/>
      <c r="C10" s="13"/>
      <c r="D10" s="8"/>
      <c r="E10" s="53"/>
      <c r="F10" s="19">
        <v>60</v>
      </c>
      <c r="G10" s="20">
        <v>13.85</v>
      </c>
      <c r="H10" s="27">
        <v>13.35</v>
      </c>
      <c r="I10" s="21">
        <f t="shared" si="7"/>
        <v>4.5000000000000107</v>
      </c>
      <c r="J10" s="21">
        <f t="shared" si="8"/>
        <v>97.380000000000237</v>
      </c>
      <c r="K10" s="21"/>
      <c r="L10" s="20">
        <v>3.62</v>
      </c>
      <c r="M10" s="20">
        <v>27.97</v>
      </c>
      <c r="N10" s="21">
        <f t="shared" si="9"/>
        <v>0.99999999999997868</v>
      </c>
      <c r="O10" s="21">
        <f t="shared" si="14"/>
        <v>22.619999999999518</v>
      </c>
      <c r="P10" s="23">
        <f t="shared" si="10"/>
        <v>117.62399999999991</v>
      </c>
      <c r="Q10" s="23">
        <f t="shared" si="11"/>
        <v>2.9405999999999977</v>
      </c>
      <c r="R10" s="21">
        <f t="shared" si="2"/>
        <v>31.271889400920994</v>
      </c>
      <c r="S10" s="23">
        <f t="shared" si="3"/>
        <v>99.973140794223823</v>
      </c>
      <c r="T10" s="3"/>
      <c r="U10" s="25"/>
      <c r="V10" s="1"/>
      <c r="W10" s="53"/>
      <c r="X10" s="19">
        <v>60</v>
      </c>
      <c r="Y10" s="20">
        <f t="shared" si="0"/>
        <v>13.5</v>
      </c>
      <c r="Z10" s="23">
        <f t="shared" si="1"/>
        <v>3.3149999999999999</v>
      </c>
      <c r="AA10" s="21">
        <f t="shared" si="4"/>
        <v>23.453917050691022</v>
      </c>
      <c r="AB10" s="23">
        <f t="shared" si="5"/>
        <v>99.975125530191761</v>
      </c>
      <c r="AC10" s="26">
        <f t="shared" si="6"/>
        <v>16.96499999999984</v>
      </c>
      <c r="AD10" s="26">
        <f t="shared" si="12"/>
        <v>115.36199999999994</v>
      </c>
      <c r="AE10" s="26">
        <f t="shared" si="13"/>
        <v>2.8840499999999984</v>
      </c>
      <c r="AF10" s="4"/>
      <c r="AG10" s="4"/>
      <c r="AH10" s="4"/>
    </row>
    <row r="11" spans="1:39" ht="20.100000000000001" customHeight="1" x14ac:dyDescent="0.3">
      <c r="A11" s="1"/>
      <c r="B11" s="6" t="s">
        <v>0</v>
      </c>
      <c r="C11" s="18">
        <v>21.64</v>
      </c>
      <c r="D11" s="8"/>
      <c r="E11" s="53"/>
      <c r="F11" s="19">
        <v>70</v>
      </c>
      <c r="G11" s="20">
        <v>14.04</v>
      </c>
      <c r="H11" s="27">
        <v>13.3</v>
      </c>
      <c r="I11" s="21">
        <f t="shared" si="7"/>
        <v>0.49999999999998934</v>
      </c>
      <c r="J11" s="21">
        <f t="shared" si="8"/>
        <v>10.819999999999769</v>
      </c>
      <c r="K11" s="21"/>
      <c r="L11" s="20">
        <v>3.64</v>
      </c>
      <c r="M11" s="20">
        <v>28.2</v>
      </c>
      <c r="N11" s="21">
        <f t="shared" si="9"/>
        <v>2.3000000000000043</v>
      </c>
      <c r="O11" s="21">
        <f t="shared" si="14"/>
        <v>52.026000000000096</v>
      </c>
      <c r="P11" s="23">
        <f t="shared" si="10"/>
        <v>169.65</v>
      </c>
      <c r="Q11" s="23">
        <f t="shared" si="11"/>
        <v>4.24125</v>
      </c>
      <c r="R11" s="21">
        <f t="shared" si="2"/>
        <v>71.925345622119949</v>
      </c>
      <c r="S11" s="23">
        <f t="shared" si="3"/>
        <v>99.974216524216516</v>
      </c>
      <c r="T11" s="3"/>
      <c r="U11" s="25"/>
      <c r="V11" s="1"/>
      <c r="W11" s="53"/>
      <c r="X11" s="19">
        <v>70</v>
      </c>
      <c r="Y11" s="20">
        <f t="shared" si="0"/>
        <v>13.629999999999999</v>
      </c>
      <c r="Z11" s="23">
        <f t="shared" si="1"/>
        <v>3.2800000000000002</v>
      </c>
      <c r="AA11" s="21">
        <f t="shared" si="4"/>
        <v>59.416589861751547</v>
      </c>
      <c r="AB11" s="23">
        <f t="shared" si="5"/>
        <v>99.976064389188437</v>
      </c>
      <c r="AC11" s="26">
        <f t="shared" si="6"/>
        <v>42.978000000000293</v>
      </c>
      <c r="AD11" s="26">
        <f t="shared" si="12"/>
        <v>158.34000000000023</v>
      </c>
      <c r="AE11" s="26">
        <f t="shared" si="13"/>
        <v>3.9585000000000057</v>
      </c>
      <c r="AF11" s="4"/>
      <c r="AG11" s="4"/>
      <c r="AH11" s="4"/>
    </row>
    <row r="12" spans="1:39" ht="20.100000000000001" customHeight="1" x14ac:dyDescent="0.3">
      <c r="A12" s="1"/>
      <c r="B12" s="6" t="s">
        <v>1</v>
      </c>
      <c r="C12" s="18">
        <v>22.62</v>
      </c>
      <c r="D12" s="8"/>
      <c r="E12" s="53"/>
      <c r="F12" s="19">
        <v>80</v>
      </c>
      <c r="G12" s="20">
        <v>14.22</v>
      </c>
      <c r="H12" s="27">
        <v>13.15</v>
      </c>
      <c r="I12" s="21">
        <f t="shared" si="7"/>
        <v>1.5000000000000036</v>
      </c>
      <c r="J12" s="21">
        <f t="shared" si="8"/>
        <v>32.460000000000079</v>
      </c>
      <c r="K12" s="21"/>
      <c r="L12" s="20">
        <v>3.67</v>
      </c>
      <c r="M12" s="20">
        <v>28.38</v>
      </c>
      <c r="N12" s="21">
        <f t="shared" si="9"/>
        <v>1.7999999999999972</v>
      </c>
      <c r="O12" s="21">
        <f t="shared" si="14"/>
        <v>40.715999999999937</v>
      </c>
      <c r="P12" s="23">
        <f t="shared" si="10"/>
        <v>210.36599999999993</v>
      </c>
      <c r="Q12" s="23">
        <f t="shared" si="11"/>
        <v>5.2591499999999982</v>
      </c>
      <c r="R12" s="21">
        <f t="shared" si="2"/>
        <v>56.289400921658903</v>
      </c>
      <c r="S12" s="23">
        <f t="shared" si="3"/>
        <v>99.974402250351616</v>
      </c>
      <c r="T12" s="3"/>
      <c r="U12" s="25"/>
      <c r="V12" s="1"/>
      <c r="W12" s="53"/>
      <c r="X12" s="19">
        <v>80</v>
      </c>
      <c r="Y12" s="20">
        <f t="shared" si="0"/>
        <v>13.75</v>
      </c>
      <c r="Z12" s="23">
        <f t="shared" si="1"/>
        <v>3.1799999999999997</v>
      </c>
      <c r="AA12" s="21">
        <f t="shared" si="4"/>
        <v>59.416589861750992</v>
      </c>
      <c r="AB12" s="23">
        <f t="shared" si="5"/>
        <v>99.977073113127616</v>
      </c>
      <c r="AC12" s="26">
        <f t="shared" si="6"/>
        <v>42.977999999999888</v>
      </c>
      <c r="AD12" s="26">
        <f t="shared" si="12"/>
        <v>201.31800000000013</v>
      </c>
      <c r="AE12" s="26">
        <f t="shared" si="13"/>
        <v>5.0329500000000031</v>
      </c>
      <c r="AF12" s="4"/>
      <c r="AG12" s="4"/>
      <c r="AH12" s="4"/>
    </row>
    <row r="13" spans="1:39" ht="20.100000000000001" customHeight="1" x14ac:dyDescent="0.3">
      <c r="A13" s="1"/>
      <c r="B13" s="12"/>
      <c r="C13" s="13"/>
      <c r="D13" s="8"/>
      <c r="E13" s="53"/>
      <c r="F13" s="19">
        <v>90</v>
      </c>
      <c r="G13" s="20">
        <v>14.39</v>
      </c>
      <c r="H13" s="27">
        <v>12.85</v>
      </c>
      <c r="I13" s="21">
        <f t="shared" si="7"/>
        <v>3.0000000000000071</v>
      </c>
      <c r="J13" s="21">
        <f t="shared" si="8"/>
        <v>64.920000000000158</v>
      </c>
      <c r="K13" s="21"/>
      <c r="L13" s="20">
        <v>3.74</v>
      </c>
      <c r="M13" s="20">
        <v>28.45</v>
      </c>
      <c r="N13" s="21">
        <f t="shared" si="9"/>
        <v>0.70000000000000284</v>
      </c>
      <c r="O13" s="21">
        <f t="shared" si="14"/>
        <v>15.834000000000065</v>
      </c>
      <c r="P13" s="23">
        <f t="shared" si="10"/>
        <v>226.2</v>
      </c>
      <c r="Q13" s="23">
        <f t="shared" si="11"/>
        <v>5.6549999999999994</v>
      </c>
      <c r="R13" s="21">
        <f t="shared" si="2"/>
        <v>21.890322580645254</v>
      </c>
      <c r="S13" s="23">
        <f t="shared" si="3"/>
        <v>99.974496177901315</v>
      </c>
      <c r="T13" s="3"/>
      <c r="U13" s="25"/>
      <c r="V13" s="1"/>
      <c r="W13" s="53"/>
      <c r="X13" s="19">
        <v>90</v>
      </c>
      <c r="Y13" s="20">
        <f t="shared" si="0"/>
        <v>13.865</v>
      </c>
      <c r="Z13" s="23">
        <f t="shared" si="1"/>
        <v>3.2300000000000004</v>
      </c>
      <c r="AA13" s="21">
        <f t="shared" si="4"/>
        <v>45.344239631336279</v>
      </c>
      <c r="AB13" s="23">
        <f t="shared" si="5"/>
        <v>99.977053186401932</v>
      </c>
      <c r="AC13" s="26">
        <f t="shared" si="6"/>
        <v>32.798999999999907</v>
      </c>
      <c r="AD13" s="26">
        <f t="shared" si="12"/>
        <v>234.11700000000002</v>
      </c>
      <c r="AE13" s="26">
        <f t="shared" si="13"/>
        <v>5.8529250000000008</v>
      </c>
      <c r="AF13" s="4"/>
      <c r="AG13" s="4"/>
      <c r="AH13" s="4"/>
    </row>
    <row r="14" spans="1:39" ht="20.100000000000001" customHeight="1" x14ac:dyDescent="0.3">
      <c r="A14" s="1"/>
      <c r="B14" s="6" t="s">
        <v>3</v>
      </c>
      <c r="C14" s="18">
        <v>600</v>
      </c>
      <c r="D14" s="8"/>
      <c r="E14" s="53"/>
      <c r="F14" s="19">
        <v>100</v>
      </c>
      <c r="G14" s="20">
        <v>14.57</v>
      </c>
      <c r="H14" s="27">
        <v>12.6</v>
      </c>
      <c r="I14" s="21">
        <f t="shared" si="7"/>
        <v>2.5</v>
      </c>
      <c r="J14" s="21">
        <f t="shared" si="8"/>
        <v>54.1</v>
      </c>
      <c r="K14" s="21"/>
      <c r="L14" s="20">
        <v>3.86</v>
      </c>
      <c r="M14" s="20">
        <v>28.57</v>
      </c>
      <c r="N14" s="21">
        <f t="shared" si="9"/>
        <v>1.2000000000000099</v>
      </c>
      <c r="O14" s="21">
        <f t="shared" si="14"/>
        <v>27.144000000000226</v>
      </c>
      <c r="P14" s="23">
        <f t="shared" si="10"/>
        <v>253.34400000000022</v>
      </c>
      <c r="Q14" s="23">
        <f t="shared" si="11"/>
        <v>6.3336000000000059</v>
      </c>
      <c r="R14" s="21">
        <f t="shared" si="2"/>
        <v>37.526267281106307</v>
      </c>
      <c r="S14" s="23">
        <f t="shared" si="3"/>
        <v>99.974330816746743</v>
      </c>
      <c r="T14" s="3"/>
      <c r="U14" s="25"/>
      <c r="V14" s="1"/>
      <c r="W14" s="53"/>
      <c r="X14" s="19">
        <v>100</v>
      </c>
      <c r="Y14" s="20">
        <f t="shared" si="0"/>
        <v>14</v>
      </c>
      <c r="Z14" s="23">
        <f t="shared" si="1"/>
        <v>3.3099999999999996</v>
      </c>
      <c r="AA14" s="21">
        <f t="shared" si="4"/>
        <v>46.907834101382605</v>
      </c>
      <c r="AB14" s="23">
        <f t="shared" si="5"/>
        <v>99.976889905767266</v>
      </c>
      <c r="AC14" s="26">
        <f t="shared" si="6"/>
        <v>33.930000000000078</v>
      </c>
      <c r="AD14" s="26">
        <f t="shared" si="12"/>
        <v>268.04700000000008</v>
      </c>
      <c r="AE14" s="26">
        <f t="shared" si="13"/>
        <v>6.7011750000000019</v>
      </c>
      <c r="AF14" s="4"/>
      <c r="AG14" s="4"/>
      <c r="AH14" s="4"/>
    </row>
    <row r="15" spans="1:39" ht="20.100000000000001" customHeight="1" x14ac:dyDescent="0.3">
      <c r="A15" s="1"/>
      <c r="B15" s="6" t="s">
        <v>4</v>
      </c>
      <c r="C15" s="18">
        <v>600</v>
      </c>
      <c r="D15" s="8"/>
      <c r="E15" s="53"/>
      <c r="F15" s="19">
        <v>110</v>
      </c>
      <c r="G15" s="20">
        <v>14.79</v>
      </c>
      <c r="H15" s="27">
        <v>12.3</v>
      </c>
      <c r="I15" s="21">
        <f t="shared" si="7"/>
        <v>2.9999999999999893</v>
      </c>
      <c r="J15" s="21">
        <f t="shared" si="8"/>
        <v>64.919999999999774</v>
      </c>
      <c r="K15" s="21"/>
      <c r="L15" s="20">
        <v>4.04</v>
      </c>
      <c r="M15" s="20">
        <v>28.78</v>
      </c>
      <c r="N15" s="21">
        <f t="shared" si="9"/>
        <v>2.1000000000000085</v>
      </c>
      <c r="O15" s="21">
        <f t="shared" si="14"/>
        <v>47.502000000000194</v>
      </c>
      <c r="P15" s="23">
        <f t="shared" si="10"/>
        <v>300.8460000000004</v>
      </c>
      <c r="Q15" s="23">
        <f t="shared" si="11"/>
        <v>7.5211500000000093</v>
      </c>
      <c r="R15" s="21">
        <f t="shared" si="2"/>
        <v>65.670967741935755</v>
      </c>
      <c r="S15" s="23">
        <f t="shared" si="3"/>
        <v>99.973901284651788</v>
      </c>
      <c r="T15" s="3"/>
      <c r="U15" s="25"/>
      <c r="V15" s="1"/>
      <c r="W15" s="53"/>
      <c r="X15" s="19">
        <v>110</v>
      </c>
      <c r="Y15" s="20">
        <f t="shared" si="0"/>
        <v>14.129999999999999</v>
      </c>
      <c r="Z15" s="23">
        <f t="shared" si="1"/>
        <v>3.4299999999999997</v>
      </c>
      <c r="AA15" s="21">
        <f t="shared" si="4"/>
        <v>48.47142857142893</v>
      </c>
      <c r="AB15" s="23">
        <f t="shared" si="5"/>
        <v>99.976482936312536</v>
      </c>
      <c r="AC15" s="26">
        <f t="shared" si="6"/>
        <v>35.061000000000256</v>
      </c>
      <c r="AD15" s="26">
        <f t="shared" si="12"/>
        <v>303.10800000000035</v>
      </c>
      <c r="AE15" s="26">
        <f t="shared" si="13"/>
        <v>7.5777000000000081</v>
      </c>
      <c r="AF15" s="4"/>
      <c r="AG15" s="4"/>
      <c r="AH15" s="4"/>
    </row>
    <row r="16" spans="1:39" ht="20.100000000000001" customHeight="1" x14ac:dyDescent="0.3">
      <c r="A16" s="1"/>
      <c r="B16" s="12"/>
      <c r="C16" s="13"/>
      <c r="D16" s="8"/>
      <c r="E16" s="53"/>
      <c r="F16" s="19">
        <v>120</v>
      </c>
      <c r="G16" s="20">
        <v>14.99</v>
      </c>
      <c r="H16" s="27">
        <v>12.1</v>
      </c>
      <c r="I16" s="21">
        <f t="shared" si="7"/>
        <v>2.0000000000000107</v>
      </c>
      <c r="J16" s="21">
        <f t="shared" si="8"/>
        <v>43.280000000000229</v>
      </c>
      <c r="K16" s="21"/>
      <c r="L16" s="20">
        <v>4.22</v>
      </c>
      <c r="M16" s="20">
        <v>28.95</v>
      </c>
      <c r="N16" s="21">
        <f t="shared" si="9"/>
        <v>1.6999999999999815</v>
      </c>
      <c r="O16" s="21">
        <f t="shared" si="14"/>
        <v>38.453999999999581</v>
      </c>
      <c r="P16" s="23">
        <f t="shared" si="10"/>
        <v>339.29999999999995</v>
      </c>
      <c r="Q16" s="23">
        <f t="shared" si="11"/>
        <v>8.4824999999999982</v>
      </c>
      <c r="R16" s="21">
        <f t="shared" si="2"/>
        <v>53.162211981566237</v>
      </c>
      <c r="S16" s="23">
        <f t="shared" si="3"/>
        <v>99.973048699132761</v>
      </c>
      <c r="T16" s="3"/>
      <c r="U16" s="25"/>
      <c r="V16" s="1"/>
      <c r="W16" s="53"/>
      <c r="X16" s="19">
        <v>120</v>
      </c>
      <c r="Y16" s="20">
        <f t="shared" si="0"/>
        <v>14.26</v>
      </c>
      <c r="Z16" s="23">
        <f t="shared" si="1"/>
        <v>3.585</v>
      </c>
      <c r="AA16" s="21">
        <f t="shared" si="4"/>
        <v>57.852995391704667</v>
      </c>
      <c r="AB16" s="23">
        <f t="shared" si="5"/>
        <v>99.975622649640286</v>
      </c>
      <c r="AC16" s="26">
        <f t="shared" si="6"/>
        <v>41.84699999999971</v>
      </c>
      <c r="AD16" s="26">
        <f t="shared" si="12"/>
        <v>344.95500000000004</v>
      </c>
      <c r="AE16" s="26">
        <f t="shared" si="13"/>
        <v>8.6238750000000017</v>
      </c>
      <c r="AF16" s="4"/>
      <c r="AG16" s="4"/>
      <c r="AH16" s="4"/>
    </row>
    <row r="17" spans="1:39" ht="20.100000000000001" customHeight="1" x14ac:dyDescent="0.3">
      <c r="A17" s="1"/>
      <c r="B17" s="6" t="s">
        <v>5</v>
      </c>
      <c r="C17" s="18">
        <v>130</v>
      </c>
      <c r="D17" s="8"/>
      <c r="E17" s="53"/>
      <c r="F17" s="19">
        <v>130</v>
      </c>
      <c r="G17" s="20">
        <v>15.25</v>
      </c>
      <c r="H17" s="27">
        <v>11.9</v>
      </c>
      <c r="I17" s="21">
        <f t="shared" si="7"/>
        <v>1.9999999999999929</v>
      </c>
      <c r="J17" s="21">
        <f t="shared" si="8"/>
        <v>43.279999999999845</v>
      </c>
      <c r="K17" s="21"/>
      <c r="L17" s="20">
        <v>4.49</v>
      </c>
      <c r="M17" s="20">
        <v>29.02</v>
      </c>
      <c r="N17" s="21">
        <f t="shared" si="9"/>
        <v>0.70000000000000284</v>
      </c>
      <c r="O17" s="21">
        <f t="shared" si="14"/>
        <v>15.834000000000065</v>
      </c>
      <c r="P17" s="23">
        <f t="shared" si="10"/>
        <v>355.13400000000001</v>
      </c>
      <c r="Q17" s="23">
        <f t="shared" si="11"/>
        <v>8.8783499999999993</v>
      </c>
      <c r="R17" s="21">
        <f t="shared" si="2"/>
        <v>21.890322580645254</v>
      </c>
      <c r="S17" s="23">
        <f t="shared" si="3"/>
        <v>99.97232786885246</v>
      </c>
      <c r="T17" s="3"/>
      <c r="U17" s="25"/>
      <c r="V17" s="1"/>
      <c r="W17" s="53"/>
      <c r="X17" s="19">
        <v>130</v>
      </c>
      <c r="Y17" s="20">
        <f t="shared" si="0"/>
        <v>14.425000000000001</v>
      </c>
      <c r="Z17" s="23">
        <f t="shared" si="1"/>
        <v>3.74</v>
      </c>
      <c r="AA17" s="21">
        <f t="shared" si="4"/>
        <v>32.835483870967877</v>
      </c>
      <c r="AB17" s="23">
        <f t="shared" si="5"/>
        <v>99.975171287367402</v>
      </c>
      <c r="AC17" s="26">
        <f t="shared" si="6"/>
        <v>23.751000000000097</v>
      </c>
      <c r="AD17" s="26">
        <f t="shared" si="12"/>
        <v>368.70600000000013</v>
      </c>
      <c r="AE17" s="26">
        <f t="shared" si="13"/>
        <v>9.2176500000000043</v>
      </c>
      <c r="AF17" s="4"/>
      <c r="AG17" s="4"/>
      <c r="AH17" s="4"/>
    </row>
    <row r="18" spans="1:39" ht="20.100000000000001" customHeight="1" x14ac:dyDescent="0.3">
      <c r="A18" s="1"/>
      <c r="B18" s="6" t="s">
        <v>6</v>
      </c>
      <c r="C18" s="18">
        <v>130</v>
      </c>
      <c r="D18" s="8"/>
      <c r="E18" s="53"/>
      <c r="F18" s="19">
        <v>140</v>
      </c>
      <c r="G18" s="20">
        <v>15.46</v>
      </c>
      <c r="H18" s="27">
        <v>11.65</v>
      </c>
      <c r="I18" s="21">
        <f t="shared" si="7"/>
        <v>2.5</v>
      </c>
      <c r="J18" s="21">
        <f t="shared" si="8"/>
        <v>54.1</v>
      </c>
      <c r="K18" s="21"/>
      <c r="L18" s="20">
        <v>4.76</v>
      </c>
      <c r="M18" s="20">
        <v>29.15</v>
      </c>
      <c r="N18" s="21">
        <f t="shared" si="9"/>
        <v>1.2999999999999901</v>
      </c>
      <c r="O18" s="21">
        <f t="shared" si="14"/>
        <v>29.405999999999775</v>
      </c>
      <c r="P18" s="23">
        <f t="shared" si="10"/>
        <v>384.53999999999979</v>
      </c>
      <c r="Q18" s="23">
        <f t="shared" si="11"/>
        <v>9.6134999999999948</v>
      </c>
      <c r="R18" s="21">
        <f t="shared" si="2"/>
        <v>40.65345622119785</v>
      </c>
      <c r="S18" s="23">
        <f t="shared" si="3"/>
        <v>99.970957309184996</v>
      </c>
      <c r="T18" s="3"/>
      <c r="U18" s="25"/>
      <c r="V18" s="1"/>
      <c r="W18" s="53"/>
      <c r="X18" s="19">
        <v>140</v>
      </c>
      <c r="Y18" s="20">
        <f t="shared" si="0"/>
        <v>14.56</v>
      </c>
      <c r="Z18" s="23">
        <f t="shared" si="1"/>
        <v>3.9049999999999998</v>
      </c>
      <c r="AA18" s="21">
        <f t="shared" si="4"/>
        <v>35.96267281105942</v>
      </c>
      <c r="AB18" s="23">
        <f t="shared" si="5"/>
        <v>99.974314672162052</v>
      </c>
      <c r="AC18" s="26">
        <f t="shared" si="6"/>
        <v>26.012999999999646</v>
      </c>
      <c r="AD18" s="26">
        <f t="shared" si="12"/>
        <v>394.71899999999977</v>
      </c>
      <c r="AE18" s="26">
        <f t="shared" si="13"/>
        <v>9.8679749999999942</v>
      </c>
      <c r="AF18" s="4"/>
      <c r="AG18" s="4"/>
      <c r="AH18" s="4"/>
    </row>
    <row r="19" spans="1:39" ht="20.100000000000001" customHeight="1" x14ac:dyDescent="0.3">
      <c r="A19" s="1"/>
      <c r="B19" s="1"/>
      <c r="C19" s="1"/>
      <c r="D19" s="2"/>
      <c r="E19" s="53"/>
      <c r="F19" s="19">
        <v>150</v>
      </c>
      <c r="G19" s="20">
        <v>15.69</v>
      </c>
      <c r="H19" s="27">
        <v>11.35</v>
      </c>
      <c r="I19" s="21">
        <f t="shared" si="7"/>
        <v>3.0000000000000071</v>
      </c>
      <c r="J19" s="21">
        <f t="shared" si="8"/>
        <v>64.920000000000158</v>
      </c>
      <c r="K19" s="21"/>
      <c r="L19" s="20">
        <v>5.08</v>
      </c>
      <c r="M19" s="20">
        <v>29.38</v>
      </c>
      <c r="N19" s="21">
        <f t="shared" si="9"/>
        <v>2.3000000000000043</v>
      </c>
      <c r="O19" s="21">
        <f t="shared" si="14"/>
        <v>52.026000000000096</v>
      </c>
      <c r="P19" s="23">
        <f t="shared" si="10"/>
        <v>436.56599999999992</v>
      </c>
      <c r="Q19" s="23">
        <f t="shared" si="11"/>
        <v>10.914149999999998</v>
      </c>
      <c r="R19" s="21">
        <f t="shared" si="2"/>
        <v>71.925345622119949</v>
      </c>
      <c r="S19" s="23">
        <f t="shared" si="3"/>
        <v>99.969662205226257</v>
      </c>
      <c r="T19" s="3"/>
      <c r="U19" s="25"/>
      <c r="V19" s="1"/>
      <c r="W19" s="53"/>
      <c r="X19" s="19">
        <v>150</v>
      </c>
      <c r="Y19" s="20">
        <f t="shared" si="0"/>
        <v>14.715</v>
      </c>
      <c r="Z19" s="23">
        <f t="shared" si="1"/>
        <v>4.13</v>
      </c>
      <c r="AA19" s="21">
        <f t="shared" si="4"/>
        <v>56.28940092165945</v>
      </c>
      <c r="AB19" s="23">
        <f t="shared" si="5"/>
        <v>99.973259050211382</v>
      </c>
      <c r="AC19" s="26">
        <f t="shared" si="6"/>
        <v>40.716000000000335</v>
      </c>
      <c r="AD19" s="26">
        <f t="shared" si="12"/>
        <v>435.43500000000012</v>
      </c>
      <c r="AE19" s="26">
        <f t="shared" si="13"/>
        <v>10.885875000000004</v>
      </c>
      <c r="AF19" s="4"/>
      <c r="AG19" s="4"/>
      <c r="AH19" s="4"/>
    </row>
    <row r="20" spans="1:39" ht="20.100000000000001" customHeight="1" x14ac:dyDescent="0.3">
      <c r="A20" s="1"/>
      <c r="B20" s="52" t="s">
        <v>41</v>
      </c>
      <c r="C20" s="57">
        <v>11870</v>
      </c>
      <c r="D20" s="2"/>
      <c r="E20" s="53"/>
      <c r="F20" s="19">
        <v>160</v>
      </c>
      <c r="G20" s="20">
        <v>15.91</v>
      </c>
      <c r="H20" s="27">
        <v>11.18</v>
      </c>
      <c r="I20" s="21">
        <f t="shared" si="7"/>
        <v>1.6999999999999993</v>
      </c>
      <c r="J20" s="21">
        <f t="shared" si="8"/>
        <v>36.787999999999982</v>
      </c>
      <c r="K20" s="21"/>
      <c r="L20" s="20">
        <v>5.47</v>
      </c>
      <c r="M20" s="20">
        <v>29.5</v>
      </c>
      <c r="N20" s="21">
        <f t="shared" si="9"/>
        <v>1.2000000000000099</v>
      </c>
      <c r="O20" s="21">
        <f t="shared" si="14"/>
        <v>27.144000000000226</v>
      </c>
      <c r="P20" s="23">
        <f t="shared" si="10"/>
        <v>463.71000000000015</v>
      </c>
      <c r="Q20" s="23">
        <f t="shared" si="11"/>
        <v>11.592750000000004</v>
      </c>
      <c r="R20" s="21">
        <f t="shared" si="2"/>
        <v>37.526267281106307</v>
      </c>
      <c r="S20" s="23">
        <f t="shared" si="3"/>
        <v>99.968070395977378</v>
      </c>
      <c r="T20" s="3"/>
      <c r="U20" s="25"/>
      <c r="V20" s="1"/>
      <c r="W20" s="53"/>
      <c r="X20" s="19">
        <v>160</v>
      </c>
      <c r="Y20" s="20">
        <f t="shared" si="0"/>
        <v>14.86</v>
      </c>
      <c r="Z20" s="23">
        <f t="shared" si="1"/>
        <v>4.4000000000000004</v>
      </c>
      <c r="AA20" s="21">
        <f t="shared" si="4"/>
        <v>35.962672811059974</v>
      </c>
      <c r="AB20" s="23">
        <f t="shared" si="5"/>
        <v>99.971978717177677</v>
      </c>
      <c r="AC20" s="26">
        <f t="shared" ref="AC20:AC22" si="15">AVERAGE(O20,O44)</f>
        <v>26.013000000000048</v>
      </c>
      <c r="AD20" s="26">
        <f t="shared" si="12"/>
        <v>461.44800000000015</v>
      </c>
      <c r="AE20" s="26">
        <f t="shared" si="13"/>
        <v>11.536200000000003</v>
      </c>
      <c r="AF20" s="4"/>
      <c r="AG20" s="4"/>
      <c r="AH20" s="4"/>
    </row>
    <row r="21" spans="1:39" ht="20.100000000000001" customHeight="1" x14ac:dyDescent="0.3">
      <c r="A21" s="1"/>
      <c r="B21" s="52"/>
      <c r="C21" s="58"/>
      <c r="D21" s="2"/>
      <c r="E21" s="53"/>
      <c r="F21" s="19">
        <v>170</v>
      </c>
      <c r="G21" s="20">
        <v>16.149999999999999</v>
      </c>
      <c r="H21" s="28">
        <v>10.92</v>
      </c>
      <c r="I21" s="21">
        <f t="shared" si="7"/>
        <v>2.5999999999999979</v>
      </c>
      <c r="J21" s="21">
        <f t="shared" si="8"/>
        <v>56.263999999999953</v>
      </c>
      <c r="K21" s="21"/>
      <c r="L21" s="20">
        <v>5.89</v>
      </c>
      <c r="M21" s="20">
        <v>29.8</v>
      </c>
      <c r="N21" s="21">
        <f t="shared" si="9"/>
        <v>3.0000000000000071</v>
      </c>
      <c r="O21" s="21">
        <f t="shared" si="14"/>
        <v>67.86000000000017</v>
      </c>
      <c r="P21" s="23">
        <f t="shared" si="10"/>
        <v>531.57000000000028</v>
      </c>
      <c r="Q21" s="23">
        <f t="shared" si="11"/>
        <v>13.289250000000008</v>
      </c>
      <c r="R21" s="21">
        <f t="shared" si="2"/>
        <v>93.81566820276521</v>
      </c>
      <c r="S21" s="23">
        <f t="shared" si="3"/>
        <v>99.966130030959761</v>
      </c>
      <c r="T21" s="3"/>
      <c r="U21" s="25"/>
      <c r="V21" s="1"/>
      <c r="W21" s="53"/>
      <c r="X21" s="19">
        <v>170</v>
      </c>
      <c r="Y21" s="20">
        <f t="shared" si="0"/>
        <v>15.02</v>
      </c>
      <c r="Z21" s="23">
        <f t="shared" si="1"/>
        <v>4.7549999999999999</v>
      </c>
      <c r="AA21" s="21">
        <f t="shared" si="4"/>
        <v>57.852995391705235</v>
      </c>
      <c r="AB21" s="23">
        <f t="shared" si="5"/>
        <v>99.970034057956482</v>
      </c>
      <c r="AC21" s="26">
        <f t="shared" si="15"/>
        <v>41.847000000000115</v>
      </c>
      <c r="AD21" s="26">
        <f t="shared" si="12"/>
        <v>503.29500000000024</v>
      </c>
      <c r="AE21" s="26">
        <f t="shared" si="13"/>
        <v>12.582375000000006</v>
      </c>
      <c r="AF21" s="4"/>
      <c r="AG21" s="4"/>
      <c r="AH21" s="4"/>
    </row>
    <row r="22" spans="1:39" ht="20.100000000000001" customHeight="1" x14ac:dyDescent="0.3">
      <c r="A22" s="1"/>
      <c r="B22" s="1"/>
      <c r="C22" s="1"/>
      <c r="D22" s="2"/>
      <c r="E22" s="53"/>
      <c r="F22" s="19">
        <v>180</v>
      </c>
      <c r="G22" s="20">
        <v>16.329999999999998</v>
      </c>
      <c r="H22" s="28">
        <v>10.6</v>
      </c>
      <c r="I22" s="21">
        <f t="shared" si="7"/>
        <v>3.2000000000000028</v>
      </c>
      <c r="J22" s="21">
        <f t="shared" si="8"/>
        <v>69.248000000000062</v>
      </c>
      <c r="K22" s="21"/>
      <c r="L22" s="20">
        <v>6.46</v>
      </c>
      <c r="M22" s="20">
        <v>29.85</v>
      </c>
      <c r="N22" s="21">
        <f t="shared" si="9"/>
        <v>0.50000000000000711</v>
      </c>
      <c r="O22" s="21">
        <f t="shared" si="14"/>
        <v>11.31000000000016</v>
      </c>
      <c r="P22" s="23">
        <f t="shared" si="10"/>
        <v>542.88000000000045</v>
      </c>
      <c r="Q22" s="23">
        <f t="shared" si="11"/>
        <v>13.572000000000012</v>
      </c>
      <c r="R22" s="21">
        <f t="shared" si="2"/>
        <v>15.635944700461051</v>
      </c>
      <c r="S22" s="23">
        <f t="shared" si="3"/>
        <v>99.963931414574404</v>
      </c>
      <c r="T22" s="3"/>
      <c r="U22" s="25"/>
      <c r="V22" s="1"/>
      <c r="W22" s="53"/>
      <c r="X22" s="19">
        <v>180</v>
      </c>
      <c r="Y22" s="20">
        <f t="shared" si="0"/>
        <v>15.139999999999999</v>
      </c>
      <c r="Z22" s="23">
        <f t="shared" si="1"/>
        <v>5.125</v>
      </c>
      <c r="AA22" s="21">
        <f t="shared" si="4"/>
        <v>26.58110599078368</v>
      </c>
      <c r="AB22" s="23">
        <f t="shared" si="5"/>
        <v>99.968381477896514</v>
      </c>
      <c r="AC22" s="26">
        <f t="shared" si="15"/>
        <v>19.227000000000192</v>
      </c>
      <c r="AD22" s="26">
        <f t="shared" si="12"/>
        <v>522.52200000000039</v>
      </c>
      <c r="AE22" s="26">
        <f t="shared" si="13"/>
        <v>13.063050000000009</v>
      </c>
      <c r="AF22" s="4"/>
      <c r="AG22" s="4"/>
      <c r="AH22" s="4"/>
    </row>
    <row r="23" spans="1:39" ht="20.100000000000001" customHeight="1" x14ac:dyDescent="0.3">
      <c r="A23" s="1"/>
      <c r="B23" s="17" t="s">
        <v>21</v>
      </c>
      <c r="C23" s="29">
        <v>4000</v>
      </c>
      <c r="D23" s="2"/>
      <c r="E23" s="30"/>
      <c r="F23" s="31"/>
      <c r="G23" s="32"/>
      <c r="H23" s="32"/>
      <c r="I23" s="32"/>
      <c r="J23" s="33"/>
      <c r="K23" s="32"/>
      <c r="L23" s="32"/>
      <c r="M23" s="32"/>
      <c r="N23" s="32"/>
      <c r="O23" s="61" t="s">
        <v>16</v>
      </c>
      <c r="P23" s="61"/>
      <c r="Q23" s="61"/>
      <c r="R23" s="33">
        <f>AVERAGE(R5:R22)</f>
        <v>42.309026836541157</v>
      </c>
      <c r="S23" s="25"/>
      <c r="T23" s="3"/>
      <c r="U23" s="3"/>
      <c r="V23" s="1"/>
      <c r="W23" s="51" t="s">
        <v>23</v>
      </c>
      <c r="X23" s="51"/>
      <c r="Y23" s="23">
        <f>AVERAGE(Y4:Y22)</f>
        <v>13.90184210526316</v>
      </c>
      <c r="Z23" s="23">
        <f>AVERAGE(Z4:Z22)</f>
        <v>3.7584210526315793</v>
      </c>
      <c r="AA23" s="23">
        <f>AVERAGE(AA5:AA22)</f>
        <v>40.132258064516208</v>
      </c>
      <c r="AB23" s="23">
        <f>AVERAGE(AB4:AB22)</f>
        <v>99.973651208004526</v>
      </c>
      <c r="AC23" s="23"/>
      <c r="AD23" s="23"/>
      <c r="AE23" s="23"/>
      <c r="AF23" s="34"/>
      <c r="AG23" s="4"/>
      <c r="AH23" s="4"/>
    </row>
    <row r="24" spans="1:39" ht="20.100000000000001" customHeight="1" x14ac:dyDescent="0.3">
      <c r="A24" s="1"/>
      <c r="B24" s="1"/>
      <c r="C24" s="1"/>
      <c r="D24" s="2"/>
      <c r="E24" s="30"/>
      <c r="F24" s="31"/>
      <c r="G24" s="32"/>
      <c r="H24" s="32"/>
      <c r="I24" s="32"/>
      <c r="J24" s="33"/>
      <c r="K24" s="32"/>
      <c r="L24" s="32"/>
      <c r="M24" s="32"/>
      <c r="N24" s="32"/>
      <c r="O24" s="62" t="s">
        <v>15</v>
      </c>
      <c r="P24" s="62"/>
      <c r="Q24" s="62"/>
      <c r="R24" s="33">
        <f>-((M4-M22)*$C$12/100)/(180/60)/$C$5</f>
        <v>41.695852534562256</v>
      </c>
      <c r="S24" s="25"/>
      <c r="T24" s="3"/>
      <c r="U24" s="3"/>
      <c r="V24" s="1"/>
      <c r="W24" s="1"/>
      <c r="X24" s="1"/>
      <c r="Y24" s="2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4"/>
      <c r="AK24" s="4"/>
      <c r="AL24" s="4"/>
      <c r="AM24" s="4"/>
    </row>
    <row r="25" spans="1:39" x14ac:dyDescent="0.3">
      <c r="A25" s="1"/>
      <c r="B25" s="1"/>
      <c r="C25" s="1"/>
      <c r="D25" s="2"/>
      <c r="E25" s="2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4"/>
      <c r="AK25" s="4"/>
      <c r="AL25" s="4"/>
      <c r="AM25" s="4"/>
    </row>
    <row r="26" spans="1:39" ht="20.25" x14ac:dyDescent="0.3">
      <c r="A26" s="1"/>
      <c r="B26" s="1"/>
      <c r="C26" s="1"/>
      <c r="D26" s="2"/>
      <c r="E26" s="53" t="s">
        <v>13</v>
      </c>
      <c r="F26" s="36"/>
      <c r="G26" s="60" t="s">
        <v>10</v>
      </c>
      <c r="H26" s="60"/>
      <c r="I26" s="60"/>
      <c r="J26" s="60"/>
      <c r="K26" s="37"/>
      <c r="L26" s="60" t="s">
        <v>11</v>
      </c>
      <c r="M26" s="60"/>
      <c r="N26" s="60"/>
      <c r="O26" s="60"/>
      <c r="P26" s="60"/>
      <c r="Q26" s="60"/>
      <c r="R26" s="60"/>
      <c r="S26" s="60"/>
      <c r="T26" s="38"/>
      <c r="U26" s="38"/>
      <c r="V26" s="2"/>
      <c r="W26" s="16"/>
      <c r="X26" s="16"/>
      <c r="Y26" s="16"/>
      <c r="Z26" s="16"/>
      <c r="AA26" s="16"/>
      <c r="AF26" s="1"/>
      <c r="AG26" s="1"/>
      <c r="AH26" s="1"/>
      <c r="AI26" s="1"/>
      <c r="AJ26" s="4"/>
      <c r="AK26" s="4"/>
      <c r="AL26" s="4"/>
      <c r="AM26" s="4"/>
    </row>
    <row r="27" spans="1:39" ht="18.75" x14ac:dyDescent="0.3">
      <c r="A27" s="1"/>
      <c r="B27" s="1"/>
      <c r="C27" s="1"/>
      <c r="D27" s="2"/>
      <c r="E27" s="53"/>
      <c r="F27" s="39" t="s">
        <v>7</v>
      </c>
      <c r="G27" s="39" t="s">
        <v>8</v>
      </c>
      <c r="H27" s="39" t="s">
        <v>9</v>
      </c>
      <c r="I27" s="39" t="s">
        <v>29</v>
      </c>
      <c r="J27" s="39" t="s">
        <v>30</v>
      </c>
      <c r="K27" s="39"/>
      <c r="L27" s="39" t="s">
        <v>18</v>
      </c>
      <c r="M27" s="39" t="s">
        <v>20</v>
      </c>
      <c r="N27" s="39" t="s">
        <v>31</v>
      </c>
      <c r="O27" s="39" t="s">
        <v>32</v>
      </c>
      <c r="P27" s="14" t="s">
        <v>14</v>
      </c>
      <c r="Q27" s="14" t="s">
        <v>22</v>
      </c>
      <c r="R27" s="39" t="s">
        <v>33</v>
      </c>
      <c r="S27" s="14" t="s">
        <v>17</v>
      </c>
      <c r="T27" s="15"/>
      <c r="U27" s="15"/>
      <c r="V27" s="2"/>
      <c r="W27" s="47"/>
      <c r="X27" s="47"/>
      <c r="Y27" s="15"/>
      <c r="Z27" s="16"/>
      <c r="AA27" s="16"/>
      <c r="AF27" s="1"/>
      <c r="AG27" s="1"/>
      <c r="AH27" s="1"/>
      <c r="AI27" s="1"/>
      <c r="AJ27" s="4"/>
      <c r="AK27" s="4"/>
      <c r="AL27" s="4"/>
      <c r="AM27" s="4"/>
    </row>
    <row r="28" spans="1:39" ht="17.25" x14ac:dyDescent="0.3">
      <c r="A28" s="1"/>
      <c r="B28" s="1"/>
      <c r="C28" s="1"/>
      <c r="D28" s="2"/>
      <c r="E28" s="53"/>
      <c r="F28" s="19">
        <v>0</v>
      </c>
      <c r="G28" s="20">
        <v>12.68</v>
      </c>
      <c r="H28" s="20">
        <v>14.5</v>
      </c>
      <c r="I28" s="21"/>
      <c r="J28" s="21"/>
      <c r="K28" s="21"/>
      <c r="L28" s="20">
        <v>3.52</v>
      </c>
      <c r="M28" s="20">
        <v>27.7</v>
      </c>
      <c r="N28" s="21"/>
      <c r="O28" s="21"/>
      <c r="P28" s="22">
        <v>0</v>
      </c>
      <c r="Q28" s="22"/>
      <c r="R28" s="21"/>
      <c r="S28" s="23">
        <f>(1-((L28/1000)/G28))*100</f>
        <v>99.972239747634077</v>
      </c>
      <c r="T28" s="25"/>
      <c r="U28" s="25"/>
      <c r="V28" s="2"/>
      <c r="W28" s="48"/>
      <c r="X28" s="48"/>
      <c r="Y28" s="16"/>
      <c r="Z28" s="16"/>
      <c r="AA28" s="16"/>
      <c r="AF28" s="1"/>
      <c r="AG28" s="1"/>
      <c r="AH28" s="1"/>
      <c r="AI28" s="1"/>
      <c r="AJ28" s="4"/>
      <c r="AK28" s="4"/>
      <c r="AL28" s="4"/>
      <c r="AM28" s="4"/>
    </row>
    <row r="29" spans="1:39" ht="17.25" x14ac:dyDescent="0.3">
      <c r="A29" s="1"/>
      <c r="B29" s="1"/>
      <c r="C29" s="1"/>
      <c r="D29" s="2"/>
      <c r="E29" s="53"/>
      <c r="F29" s="19">
        <v>10</v>
      </c>
      <c r="G29" s="20">
        <v>12.75</v>
      </c>
      <c r="H29" s="20">
        <v>14.2</v>
      </c>
      <c r="I29" s="21">
        <f t="shared" ref="I29:I46" si="16">(H28-H29)*10</f>
        <v>3.0000000000000071</v>
      </c>
      <c r="J29" s="21">
        <f>I29*$C$11</f>
        <v>64.920000000000158</v>
      </c>
      <c r="K29" s="21"/>
      <c r="L29" s="20">
        <v>3.87</v>
      </c>
      <c r="M29" s="20">
        <v>27.72</v>
      </c>
      <c r="N29" s="21">
        <f>-(M28-M29)*10</f>
        <v>0.19999999999999574</v>
      </c>
      <c r="O29" s="21">
        <f t="shared" ref="O29:O46" si="17">N29*$C$12</f>
        <v>4.5239999999999041</v>
      </c>
      <c r="P29" s="23">
        <f>O29+P28</f>
        <v>4.5239999999999041</v>
      </c>
      <c r="Q29" s="23">
        <f>(P29/$C$23)*100</f>
        <v>0.11309999999999761</v>
      </c>
      <c r="R29" s="21">
        <f t="shared" ref="R29:R46" si="18">(O29/1000)/((1/6)*$C$5)</f>
        <v>6.2543778801841992</v>
      </c>
      <c r="S29" s="23">
        <f>(1-((L29/1000)/G29))*100</f>
        <v>99.969647058823526</v>
      </c>
      <c r="T29" s="25"/>
      <c r="U29" s="25"/>
      <c r="V29" s="2"/>
      <c r="W29" s="16"/>
      <c r="X29" s="16"/>
      <c r="Y29" s="16"/>
      <c r="Z29" s="16"/>
      <c r="AA29" s="16"/>
      <c r="AF29" s="2"/>
      <c r="AG29" s="1"/>
      <c r="AH29" s="1"/>
      <c r="AI29" s="1"/>
      <c r="AJ29" s="4"/>
      <c r="AK29" s="4"/>
      <c r="AL29" s="4"/>
      <c r="AM29" s="4"/>
    </row>
    <row r="30" spans="1:39" ht="17.25" x14ac:dyDescent="0.3">
      <c r="A30" s="1"/>
      <c r="B30" s="1"/>
      <c r="C30" s="1"/>
      <c r="D30" s="2"/>
      <c r="E30" s="53"/>
      <c r="F30" s="19">
        <v>20</v>
      </c>
      <c r="G30" s="20">
        <v>12.82</v>
      </c>
      <c r="H30" s="20">
        <v>13.8</v>
      </c>
      <c r="I30" s="21">
        <f t="shared" si="16"/>
        <v>3.9999999999999858</v>
      </c>
      <c r="J30" s="21">
        <f t="shared" ref="J30:J46" si="19">I30*$C$11</f>
        <v>86.55999999999969</v>
      </c>
      <c r="K30" s="21"/>
      <c r="L30" s="20">
        <v>3.76</v>
      </c>
      <c r="M30" s="20">
        <v>27.82</v>
      </c>
      <c r="N30" s="21">
        <f t="shared" ref="N30:N46" si="20">-(M29-M30)*10</f>
        <v>1.0000000000000142</v>
      </c>
      <c r="O30" s="21">
        <f t="shared" si="17"/>
        <v>22.620000000000321</v>
      </c>
      <c r="P30" s="23">
        <f t="shared" ref="P30:P46" si="21">O30+P29</f>
        <v>27.144000000000226</v>
      </c>
      <c r="Q30" s="23">
        <f t="shared" ref="Q30:Q46" si="22">(P30/$C$23)*100</f>
        <v>0.67860000000000564</v>
      </c>
      <c r="R30" s="21">
        <f t="shared" si="18"/>
        <v>31.271889400922102</v>
      </c>
      <c r="S30" s="23">
        <f t="shared" ref="S30:S46" si="23">(1-((L30/1000)/G30))*100</f>
        <v>99.970670826833071</v>
      </c>
      <c r="T30" s="25"/>
      <c r="U30" s="25"/>
      <c r="V30" s="2"/>
      <c r="W30" s="16"/>
      <c r="X30" s="16"/>
      <c r="Y30" s="16"/>
      <c r="Z30" s="16"/>
      <c r="AA30" s="16"/>
      <c r="AF30" s="2"/>
      <c r="AG30" s="1"/>
      <c r="AH30" s="1"/>
      <c r="AI30" s="1"/>
      <c r="AJ30" s="4"/>
      <c r="AK30" s="4"/>
      <c r="AL30" s="4"/>
      <c r="AM30" s="4"/>
    </row>
    <row r="31" spans="1:39" ht="17.25" x14ac:dyDescent="0.3">
      <c r="A31" s="1"/>
      <c r="B31" s="1"/>
      <c r="C31" s="1"/>
      <c r="D31" s="2"/>
      <c r="E31" s="53"/>
      <c r="F31" s="19">
        <v>30</v>
      </c>
      <c r="G31" s="20">
        <v>12.97</v>
      </c>
      <c r="H31" s="20">
        <v>13.48</v>
      </c>
      <c r="I31" s="21">
        <f t="shared" si="16"/>
        <v>3.2000000000000028</v>
      </c>
      <c r="J31" s="21">
        <f t="shared" si="19"/>
        <v>69.248000000000062</v>
      </c>
      <c r="K31" s="21"/>
      <c r="L31" s="20">
        <v>3.55</v>
      </c>
      <c r="M31" s="20">
        <v>27.95</v>
      </c>
      <c r="N31" s="21">
        <f t="shared" si="20"/>
        <v>1.2999999999999901</v>
      </c>
      <c r="O31" s="21">
        <f t="shared" si="17"/>
        <v>29.405999999999775</v>
      </c>
      <c r="P31" s="23">
        <f t="shared" si="21"/>
        <v>56.55</v>
      </c>
      <c r="Q31" s="23">
        <f t="shared" si="22"/>
        <v>1.4137499999999998</v>
      </c>
      <c r="R31" s="21">
        <f t="shared" si="18"/>
        <v>40.65345622119785</v>
      </c>
      <c r="S31" s="23">
        <f t="shared" si="23"/>
        <v>99.972629144178867</v>
      </c>
      <c r="T31" s="25"/>
      <c r="U31" s="25"/>
      <c r="V31" s="2"/>
      <c r="W31" s="16"/>
      <c r="X31" s="16"/>
      <c r="Y31" s="16"/>
      <c r="Z31" s="16"/>
      <c r="AA31" s="16"/>
      <c r="AF31" s="2"/>
      <c r="AG31" s="1"/>
      <c r="AH31" s="1"/>
      <c r="AI31" s="1"/>
      <c r="AJ31" s="4"/>
      <c r="AK31" s="4"/>
      <c r="AL31" s="4"/>
      <c r="AM31" s="4"/>
    </row>
    <row r="32" spans="1:39" ht="17.25" x14ac:dyDescent="0.3">
      <c r="A32" s="1"/>
      <c r="B32" s="1"/>
      <c r="C32" s="1"/>
      <c r="D32" s="2"/>
      <c r="E32" s="53"/>
      <c r="F32" s="19">
        <v>40</v>
      </c>
      <c r="G32" s="20">
        <v>13.09</v>
      </c>
      <c r="H32" s="20">
        <v>13.25</v>
      </c>
      <c r="I32" s="21">
        <f t="shared" si="16"/>
        <v>2.3000000000000043</v>
      </c>
      <c r="J32" s="21">
        <f t="shared" si="19"/>
        <v>49.772000000000091</v>
      </c>
      <c r="K32" s="21"/>
      <c r="L32" s="20">
        <v>3.3</v>
      </c>
      <c r="M32" s="20">
        <v>28.03</v>
      </c>
      <c r="N32" s="21">
        <f t="shared" si="20"/>
        <v>0.80000000000001847</v>
      </c>
      <c r="O32" s="21">
        <f t="shared" si="17"/>
        <v>18.096000000000419</v>
      </c>
      <c r="P32" s="23">
        <f t="shared" si="21"/>
        <v>74.646000000000413</v>
      </c>
      <c r="Q32" s="23">
        <f t="shared" si="22"/>
        <v>1.8661500000000102</v>
      </c>
      <c r="R32" s="21">
        <f t="shared" si="18"/>
        <v>25.017511520737909</v>
      </c>
      <c r="S32" s="23">
        <f t="shared" si="23"/>
        <v>99.974789915966383</v>
      </c>
      <c r="T32" s="25"/>
      <c r="U32" s="25"/>
      <c r="V32" s="2"/>
      <c r="W32" s="16"/>
      <c r="X32" s="16"/>
      <c r="Y32" s="16"/>
      <c r="Z32" s="16"/>
      <c r="AA32" s="16"/>
      <c r="AF32" s="2"/>
      <c r="AG32" s="1"/>
      <c r="AH32" s="1"/>
      <c r="AI32" s="1"/>
      <c r="AJ32" s="4"/>
      <c r="AK32" s="4"/>
      <c r="AL32" s="4"/>
      <c r="AM32" s="4"/>
    </row>
    <row r="33" spans="1:39" ht="17.25" x14ac:dyDescent="0.3">
      <c r="A33" s="1"/>
      <c r="B33" s="1"/>
      <c r="C33" s="1"/>
      <c r="D33" s="2"/>
      <c r="E33" s="53"/>
      <c r="F33" s="19">
        <v>50</v>
      </c>
      <c r="G33" s="20">
        <v>13.12</v>
      </c>
      <c r="H33" s="20">
        <v>12.95</v>
      </c>
      <c r="I33" s="21">
        <f t="shared" si="16"/>
        <v>3.0000000000000071</v>
      </c>
      <c r="J33" s="21">
        <f t="shared" si="19"/>
        <v>64.920000000000158</v>
      </c>
      <c r="K33" s="21"/>
      <c r="L33" s="20">
        <v>3.11</v>
      </c>
      <c r="M33" s="20">
        <v>28.15</v>
      </c>
      <c r="N33" s="21">
        <f t="shared" si="20"/>
        <v>1.1999999999999744</v>
      </c>
      <c r="O33" s="21">
        <f t="shared" si="17"/>
        <v>27.143999999999423</v>
      </c>
      <c r="P33" s="23">
        <f t="shared" si="21"/>
        <v>101.78999999999984</v>
      </c>
      <c r="Q33" s="23">
        <f t="shared" si="22"/>
        <v>2.5447499999999961</v>
      </c>
      <c r="R33" s="21">
        <f t="shared" si="18"/>
        <v>37.526267281105191</v>
      </c>
      <c r="S33" s="23">
        <f t="shared" si="23"/>
        <v>99.976295731707324</v>
      </c>
      <c r="T33" s="25"/>
      <c r="U33" s="25"/>
      <c r="V33" s="2"/>
      <c r="W33" s="16"/>
      <c r="X33" s="45"/>
      <c r="Y33" s="16"/>
      <c r="Z33" s="16"/>
      <c r="AA33" s="16"/>
      <c r="AF33" s="2"/>
      <c r="AG33" s="2"/>
      <c r="AH33" s="1"/>
      <c r="AI33" s="1"/>
      <c r="AJ33" s="4"/>
      <c r="AK33" s="4"/>
      <c r="AL33" s="4"/>
      <c r="AM33" s="4"/>
    </row>
    <row r="34" spans="1:39" ht="17.25" x14ac:dyDescent="0.3">
      <c r="A34" s="1"/>
      <c r="B34" s="1"/>
      <c r="C34" s="1"/>
      <c r="D34" s="2"/>
      <c r="E34" s="53"/>
      <c r="F34" s="19">
        <v>60</v>
      </c>
      <c r="G34" s="20">
        <v>13.15</v>
      </c>
      <c r="H34" s="20">
        <v>12.73</v>
      </c>
      <c r="I34" s="21">
        <f t="shared" si="16"/>
        <v>2.1999999999999886</v>
      </c>
      <c r="J34" s="21">
        <f t="shared" si="19"/>
        <v>47.607999999999755</v>
      </c>
      <c r="K34" s="21"/>
      <c r="L34" s="20">
        <v>3.01</v>
      </c>
      <c r="M34" s="20">
        <v>28.2</v>
      </c>
      <c r="N34" s="21">
        <f t="shared" si="20"/>
        <v>0.50000000000000711</v>
      </c>
      <c r="O34" s="21">
        <f t="shared" si="17"/>
        <v>11.31000000000016</v>
      </c>
      <c r="P34" s="23">
        <f t="shared" si="21"/>
        <v>113.1</v>
      </c>
      <c r="Q34" s="23">
        <f t="shared" si="22"/>
        <v>2.8274999999999997</v>
      </c>
      <c r="R34" s="21">
        <f t="shared" si="18"/>
        <v>15.635944700461051</v>
      </c>
      <c r="S34" s="23">
        <f t="shared" si="23"/>
        <v>99.977110266159698</v>
      </c>
      <c r="T34" s="25"/>
      <c r="U34" s="25"/>
      <c r="V34" s="2"/>
      <c r="W34" s="16"/>
      <c r="X34" s="45"/>
      <c r="Y34" s="16"/>
      <c r="Z34" s="16"/>
      <c r="AA34" s="16"/>
      <c r="AF34" s="34"/>
      <c r="AG34" s="34"/>
      <c r="AH34" s="4"/>
      <c r="AI34" s="4"/>
      <c r="AJ34" s="4"/>
      <c r="AK34" s="4"/>
      <c r="AL34" s="4"/>
      <c r="AM34" s="4"/>
    </row>
    <row r="35" spans="1:39" ht="17.25" x14ac:dyDescent="0.3">
      <c r="A35" s="1"/>
      <c r="B35" s="1"/>
      <c r="C35" s="1"/>
      <c r="D35" s="2"/>
      <c r="E35" s="53"/>
      <c r="F35" s="19">
        <v>70</v>
      </c>
      <c r="G35" s="20">
        <v>13.22</v>
      </c>
      <c r="H35" s="20">
        <v>12.47</v>
      </c>
      <c r="I35" s="21">
        <f t="shared" si="16"/>
        <v>2.5999999999999979</v>
      </c>
      <c r="J35" s="21">
        <f t="shared" si="19"/>
        <v>56.263999999999953</v>
      </c>
      <c r="K35" s="21"/>
      <c r="L35" s="20">
        <v>2.92</v>
      </c>
      <c r="M35" s="20">
        <v>28.35</v>
      </c>
      <c r="N35" s="21">
        <f t="shared" si="20"/>
        <v>1.5000000000000213</v>
      </c>
      <c r="O35" s="21">
        <f t="shared" si="17"/>
        <v>33.930000000000483</v>
      </c>
      <c r="P35" s="23">
        <f t="shared" si="21"/>
        <v>147.03000000000048</v>
      </c>
      <c r="Q35" s="23">
        <f t="shared" si="22"/>
        <v>3.6757500000000123</v>
      </c>
      <c r="R35" s="21">
        <f t="shared" si="18"/>
        <v>46.907834101383152</v>
      </c>
      <c r="S35" s="23">
        <f t="shared" si="23"/>
        <v>99.977912254160358</v>
      </c>
      <c r="T35" s="25"/>
      <c r="U35" s="25"/>
      <c r="V35" s="2"/>
      <c r="W35" s="16"/>
      <c r="X35" s="45"/>
      <c r="Y35" s="16"/>
      <c r="Z35" s="16"/>
      <c r="AA35" s="16"/>
      <c r="AF35" s="34"/>
      <c r="AG35" s="34"/>
      <c r="AH35" s="4"/>
      <c r="AI35" s="4"/>
      <c r="AJ35" s="4"/>
      <c r="AK35" s="4"/>
      <c r="AL35" s="4"/>
      <c r="AM35" s="4"/>
    </row>
    <row r="36" spans="1:39" ht="17.25" x14ac:dyDescent="0.3">
      <c r="A36" s="1"/>
      <c r="B36" s="1"/>
      <c r="C36" s="1"/>
      <c r="D36" s="2"/>
      <c r="E36" s="53"/>
      <c r="F36" s="19">
        <v>80</v>
      </c>
      <c r="G36" s="20">
        <v>13.28</v>
      </c>
      <c r="H36" s="20">
        <v>12.2</v>
      </c>
      <c r="I36" s="21">
        <f t="shared" si="16"/>
        <v>2.7000000000000135</v>
      </c>
      <c r="J36" s="21">
        <f t="shared" si="19"/>
        <v>58.428000000000296</v>
      </c>
      <c r="K36" s="21"/>
      <c r="L36" s="20">
        <v>2.69</v>
      </c>
      <c r="M36" s="20">
        <v>28.55</v>
      </c>
      <c r="N36" s="21">
        <f t="shared" si="20"/>
        <v>1.9999999999999929</v>
      </c>
      <c r="O36" s="21">
        <f t="shared" si="17"/>
        <v>45.239999999999839</v>
      </c>
      <c r="P36" s="23">
        <f t="shared" si="21"/>
        <v>192.27000000000032</v>
      </c>
      <c r="Q36" s="23">
        <f t="shared" si="22"/>
        <v>4.8067500000000081</v>
      </c>
      <c r="R36" s="21">
        <f t="shared" si="18"/>
        <v>62.543778801843089</v>
      </c>
      <c r="S36" s="23">
        <f t="shared" si="23"/>
        <v>99.979743975903617</v>
      </c>
      <c r="T36" s="25"/>
      <c r="U36" s="25"/>
      <c r="V36" s="2"/>
      <c r="W36" s="16"/>
      <c r="X36" s="45"/>
      <c r="Y36" s="16"/>
      <c r="Z36" s="16"/>
      <c r="AA36" s="16"/>
      <c r="AF36" s="34"/>
      <c r="AG36" s="34"/>
      <c r="AH36" s="4"/>
      <c r="AI36" s="4"/>
      <c r="AJ36" s="4"/>
      <c r="AK36" s="4"/>
      <c r="AL36" s="4"/>
      <c r="AM36" s="4"/>
    </row>
    <row r="37" spans="1:39" ht="17.25" x14ac:dyDescent="0.3">
      <c r="A37" s="1"/>
      <c r="B37" s="1"/>
      <c r="C37" s="1"/>
      <c r="D37" s="2"/>
      <c r="E37" s="53"/>
      <c r="F37" s="19">
        <v>90</v>
      </c>
      <c r="G37" s="20">
        <v>13.34</v>
      </c>
      <c r="H37" s="20">
        <v>11.8</v>
      </c>
      <c r="I37" s="21">
        <f t="shared" si="16"/>
        <v>3.9999999999999858</v>
      </c>
      <c r="J37" s="21">
        <f t="shared" si="19"/>
        <v>86.55999999999969</v>
      </c>
      <c r="K37" s="21"/>
      <c r="L37" s="20">
        <v>2.72</v>
      </c>
      <c r="M37" s="20">
        <v>28.77</v>
      </c>
      <c r="N37" s="21">
        <f t="shared" si="20"/>
        <v>2.1999999999999886</v>
      </c>
      <c r="O37" s="21">
        <f t="shared" si="17"/>
        <v>49.763999999999747</v>
      </c>
      <c r="P37" s="23">
        <f t="shared" si="21"/>
        <v>242.03400000000008</v>
      </c>
      <c r="Q37" s="23">
        <f t="shared" si="22"/>
        <v>6.0508500000000023</v>
      </c>
      <c r="R37" s="21">
        <f t="shared" si="18"/>
        <v>68.798156682027297</v>
      </c>
      <c r="S37" s="23">
        <f t="shared" si="23"/>
        <v>99.979610194902548</v>
      </c>
      <c r="T37" s="25"/>
      <c r="U37" s="25"/>
      <c r="V37" s="2"/>
      <c r="W37" s="16"/>
      <c r="X37" s="45"/>
      <c r="Y37" s="16"/>
      <c r="Z37" s="16"/>
      <c r="AA37" s="16"/>
      <c r="AF37" s="34"/>
      <c r="AG37" s="34"/>
      <c r="AH37" s="4"/>
      <c r="AI37" s="4"/>
      <c r="AJ37" s="4"/>
      <c r="AK37" s="4"/>
      <c r="AL37" s="4"/>
      <c r="AM37" s="4"/>
    </row>
    <row r="38" spans="1:39" ht="17.25" x14ac:dyDescent="0.3">
      <c r="A38" s="1"/>
      <c r="B38" s="1"/>
      <c r="C38" s="1"/>
      <c r="D38" s="2"/>
      <c r="E38" s="53"/>
      <c r="F38" s="19">
        <v>100</v>
      </c>
      <c r="G38" s="20">
        <v>13.43</v>
      </c>
      <c r="H38" s="20">
        <v>11.6</v>
      </c>
      <c r="I38" s="21">
        <f t="shared" si="16"/>
        <v>2.0000000000000107</v>
      </c>
      <c r="J38" s="21">
        <f t="shared" si="19"/>
        <v>43.280000000000229</v>
      </c>
      <c r="K38" s="21"/>
      <c r="L38" s="20">
        <v>2.76</v>
      </c>
      <c r="M38" s="20">
        <v>28.95</v>
      </c>
      <c r="N38" s="21">
        <f t="shared" si="20"/>
        <v>1.7999999999999972</v>
      </c>
      <c r="O38" s="21">
        <f t="shared" si="17"/>
        <v>40.715999999999937</v>
      </c>
      <c r="P38" s="23">
        <f t="shared" si="21"/>
        <v>282.75</v>
      </c>
      <c r="Q38" s="23">
        <f t="shared" si="22"/>
        <v>7.0687499999999996</v>
      </c>
      <c r="R38" s="21">
        <f t="shared" si="18"/>
        <v>56.289400921658903</v>
      </c>
      <c r="S38" s="23">
        <f t="shared" si="23"/>
        <v>99.979448994787788</v>
      </c>
      <c r="T38" s="25"/>
      <c r="U38" s="25"/>
      <c r="V38" s="2"/>
      <c r="W38" s="16"/>
      <c r="X38" s="45"/>
      <c r="Y38" s="16"/>
      <c r="Z38" s="16"/>
      <c r="AA38" s="16"/>
      <c r="AF38" s="34"/>
      <c r="AG38" s="34"/>
      <c r="AH38" s="4"/>
      <c r="AI38" s="4"/>
      <c r="AJ38" s="4"/>
      <c r="AK38" s="4"/>
      <c r="AL38" s="4"/>
      <c r="AM38" s="4"/>
    </row>
    <row r="39" spans="1:39" ht="17.25" x14ac:dyDescent="0.3">
      <c r="A39" s="1"/>
      <c r="B39" s="1"/>
      <c r="C39" s="1"/>
      <c r="D39" s="2"/>
      <c r="E39" s="53"/>
      <c r="F39" s="19">
        <v>110</v>
      </c>
      <c r="G39" s="20">
        <v>13.47</v>
      </c>
      <c r="H39" s="20">
        <v>11.4</v>
      </c>
      <c r="I39" s="21">
        <f t="shared" si="16"/>
        <v>1.9999999999999929</v>
      </c>
      <c r="J39" s="21">
        <f t="shared" si="19"/>
        <v>43.279999999999845</v>
      </c>
      <c r="K39" s="21"/>
      <c r="L39" s="20">
        <v>2.82</v>
      </c>
      <c r="M39" s="20">
        <v>29.05</v>
      </c>
      <c r="N39" s="21">
        <f t="shared" si="20"/>
        <v>1.0000000000000142</v>
      </c>
      <c r="O39" s="21">
        <f t="shared" si="17"/>
        <v>22.620000000000321</v>
      </c>
      <c r="P39" s="23">
        <f t="shared" si="21"/>
        <v>305.37000000000035</v>
      </c>
      <c r="Q39" s="23">
        <f t="shared" si="22"/>
        <v>7.6342500000000086</v>
      </c>
      <c r="R39" s="21">
        <f t="shared" si="18"/>
        <v>31.271889400922102</v>
      </c>
      <c r="S39" s="23">
        <f t="shared" si="23"/>
        <v>99.979064587973284</v>
      </c>
      <c r="T39" s="25"/>
      <c r="U39" s="25"/>
      <c r="V39" s="2"/>
      <c r="W39" s="16"/>
      <c r="X39" s="45"/>
      <c r="Y39" s="16"/>
      <c r="Z39" s="16"/>
      <c r="AA39" s="16"/>
      <c r="AF39" s="16"/>
      <c r="AG39" s="16"/>
    </row>
    <row r="40" spans="1:39" ht="17.25" x14ac:dyDescent="0.3">
      <c r="A40" s="1"/>
      <c r="B40" s="1"/>
      <c r="C40" s="1"/>
      <c r="D40" s="2"/>
      <c r="E40" s="53"/>
      <c r="F40" s="19">
        <v>120</v>
      </c>
      <c r="G40" s="20">
        <v>13.53</v>
      </c>
      <c r="H40" s="20">
        <v>11.15</v>
      </c>
      <c r="I40" s="21">
        <f t="shared" si="16"/>
        <v>2.5</v>
      </c>
      <c r="J40" s="21">
        <f t="shared" si="19"/>
        <v>54.1</v>
      </c>
      <c r="K40" s="21"/>
      <c r="L40" s="20">
        <v>2.95</v>
      </c>
      <c r="M40" s="20">
        <v>29.25</v>
      </c>
      <c r="N40" s="21">
        <f t="shared" si="20"/>
        <v>1.9999999999999929</v>
      </c>
      <c r="O40" s="21">
        <f t="shared" si="17"/>
        <v>45.239999999999839</v>
      </c>
      <c r="P40" s="23">
        <f t="shared" si="21"/>
        <v>350.61000000000018</v>
      </c>
      <c r="Q40" s="23">
        <f t="shared" si="22"/>
        <v>8.7652500000000053</v>
      </c>
      <c r="R40" s="21">
        <f t="shared" si="18"/>
        <v>62.543778801843089</v>
      </c>
      <c r="S40" s="23">
        <f t="shared" si="23"/>
        <v>99.978196600147811</v>
      </c>
      <c r="T40" s="25"/>
      <c r="U40" s="25"/>
      <c r="V40" s="2"/>
      <c r="W40" s="16"/>
      <c r="X40" s="45"/>
      <c r="Y40" s="16"/>
      <c r="Z40" s="16"/>
      <c r="AA40" s="16"/>
      <c r="AF40" s="16"/>
    </row>
    <row r="41" spans="1:39" ht="17.25" x14ac:dyDescent="0.3">
      <c r="A41" s="1"/>
      <c r="B41" s="1"/>
      <c r="C41" s="1"/>
      <c r="D41" s="2"/>
      <c r="E41" s="53"/>
      <c r="F41" s="19">
        <v>130</v>
      </c>
      <c r="G41" s="20">
        <v>13.6</v>
      </c>
      <c r="H41" s="20">
        <v>10.98</v>
      </c>
      <c r="I41" s="21">
        <f t="shared" si="16"/>
        <v>1.6999999999999993</v>
      </c>
      <c r="J41" s="21">
        <f t="shared" si="19"/>
        <v>36.787999999999982</v>
      </c>
      <c r="K41" s="21"/>
      <c r="L41" s="20">
        <v>2.99</v>
      </c>
      <c r="M41" s="20">
        <v>29.39</v>
      </c>
      <c r="N41" s="21">
        <f t="shared" si="20"/>
        <v>1.4000000000000057</v>
      </c>
      <c r="O41" s="21">
        <f t="shared" si="17"/>
        <v>31.668000000000131</v>
      </c>
      <c r="P41" s="23">
        <f t="shared" si="21"/>
        <v>382.2780000000003</v>
      </c>
      <c r="Q41" s="23">
        <f t="shared" si="22"/>
        <v>9.5569500000000076</v>
      </c>
      <c r="R41" s="21">
        <f t="shared" si="18"/>
        <v>43.780645161290508</v>
      </c>
      <c r="S41" s="23">
        <f t="shared" si="23"/>
        <v>99.978014705882359</v>
      </c>
      <c r="T41" s="25"/>
      <c r="U41" s="25"/>
      <c r="V41" s="2"/>
      <c r="W41" s="16"/>
      <c r="X41" s="45"/>
      <c r="Y41" s="16"/>
      <c r="Z41" s="16"/>
      <c r="AA41" s="16"/>
      <c r="AF41" s="16"/>
    </row>
    <row r="42" spans="1:39" ht="17.25" x14ac:dyDescent="0.3">
      <c r="E42" s="53"/>
      <c r="F42" s="19">
        <v>140</v>
      </c>
      <c r="G42" s="20">
        <v>13.66</v>
      </c>
      <c r="H42" s="20">
        <v>10.72</v>
      </c>
      <c r="I42" s="21">
        <f t="shared" si="16"/>
        <v>2.5999999999999979</v>
      </c>
      <c r="J42" s="21">
        <f t="shared" si="19"/>
        <v>56.263999999999953</v>
      </c>
      <c r="K42" s="21"/>
      <c r="L42" s="20">
        <v>3.05</v>
      </c>
      <c r="M42" s="20">
        <v>29.49</v>
      </c>
      <c r="N42" s="21">
        <f t="shared" si="20"/>
        <v>0.99999999999997868</v>
      </c>
      <c r="O42" s="21">
        <f t="shared" si="17"/>
        <v>22.619999999999518</v>
      </c>
      <c r="P42" s="23">
        <f t="shared" si="21"/>
        <v>404.8979999999998</v>
      </c>
      <c r="Q42" s="23">
        <f t="shared" si="22"/>
        <v>10.122449999999995</v>
      </c>
      <c r="R42" s="21">
        <f t="shared" si="18"/>
        <v>31.271889400920994</v>
      </c>
      <c r="S42" s="23">
        <f t="shared" si="23"/>
        <v>99.977672035139094</v>
      </c>
      <c r="T42" s="25"/>
      <c r="U42" s="25"/>
      <c r="V42" s="16"/>
      <c r="W42" s="16"/>
      <c r="X42" s="45"/>
      <c r="Y42" s="16"/>
      <c r="Z42" s="16"/>
      <c r="AA42" s="16"/>
    </row>
    <row r="43" spans="1:39" ht="17.25" x14ac:dyDescent="0.3">
      <c r="E43" s="53"/>
      <c r="F43" s="19">
        <v>150</v>
      </c>
      <c r="G43" s="20">
        <v>13.74</v>
      </c>
      <c r="H43" s="20">
        <v>10.5</v>
      </c>
      <c r="I43" s="21">
        <f t="shared" si="16"/>
        <v>2.2000000000000064</v>
      </c>
      <c r="J43" s="21">
        <f t="shared" si="19"/>
        <v>47.608000000000139</v>
      </c>
      <c r="K43" s="21"/>
      <c r="L43" s="20">
        <v>3.18</v>
      </c>
      <c r="M43" s="20">
        <v>29.62</v>
      </c>
      <c r="N43" s="21">
        <f t="shared" si="20"/>
        <v>1.3000000000000256</v>
      </c>
      <c r="O43" s="21">
        <f t="shared" si="17"/>
        <v>29.406000000000581</v>
      </c>
      <c r="P43" s="23">
        <f t="shared" si="21"/>
        <v>434.30400000000037</v>
      </c>
      <c r="Q43" s="23">
        <f t="shared" si="22"/>
        <v>10.857600000000009</v>
      </c>
      <c r="R43" s="21">
        <f t="shared" si="18"/>
        <v>40.653456221198958</v>
      </c>
      <c r="S43" s="23">
        <f t="shared" si="23"/>
        <v>99.976855895196508</v>
      </c>
      <c r="T43" s="25"/>
      <c r="U43" s="25"/>
      <c r="V43" s="16"/>
      <c r="W43" s="16"/>
      <c r="X43" s="45"/>
      <c r="Y43" s="16"/>
      <c r="Z43" s="16"/>
      <c r="AA43" s="16"/>
    </row>
    <row r="44" spans="1:39" ht="17.25" x14ac:dyDescent="0.3">
      <c r="E44" s="53"/>
      <c r="F44" s="19">
        <v>160</v>
      </c>
      <c r="G44" s="20">
        <v>13.81</v>
      </c>
      <c r="H44" s="20">
        <v>10.25</v>
      </c>
      <c r="I44" s="21">
        <f t="shared" si="16"/>
        <v>2.5</v>
      </c>
      <c r="J44" s="21">
        <f t="shared" si="19"/>
        <v>54.1</v>
      </c>
      <c r="K44" s="21"/>
      <c r="L44" s="20">
        <v>3.33</v>
      </c>
      <c r="M44" s="20">
        <v>29.73</v>
      </c>
      <c r="N44" s="21">
        <f t="shared" si="20"/>
        <v>1.0999999999999943</v>
      </c>
      <c r="O44" s="21">
        <f t="shared" si="17"/>
        <v>24.881999999999874</v>
      </c>
      <c r="P44" s="23">
        <f t="shared" si="21"/>
        <v>459.18600000000026</v>
      </c>
      <c r="Q44" s="23">
        <f t="shared" si="22"/>
        <v>11.479650000000007</v>
      </c>
      <c r="R44" s="21">
        <f t="shared" si="18"/>
        <v>34.399078341013649</v>
      </c>
      <c r="S44" s="23">
        <f t="shared" si="23"/>
        <v>99.975887038377991</v>
      </c>
      <c r="T44" s="25"/>
      <c r="U44" s="25"/>
      <c r="V44" s="16"/>
      <c r="W44" s="16"/>
      <c r="X44" s="45"/>
      <c r="Y44" s="16"/>
      <c r="Z44" s="16"/>
      <c r="AA44" s="16"/>
    </row>
    <row r="45" spans="1:39" ht="17.25" x14ac:dyDescent="0.3">
      <c r="E45" s="53"/>
      <c r="F45" s="19">
        <v>170</v>
      </c>
      <c r="G45" s="20">
        <v>13.89</v>
      </c>
      <c r="H45" s="20">
        <v>9.8000000000000007</v>
      </c>
      <c r="I45" s="21">
        <f t="shared" si="16"/>
        <v>4.4999999999999929</v>
      </c>
      <c r="J45" s="21">
        <f t="shared" si="19"/>
        <v>97.379999999999853</v>
      </c>
      <c r="K45" s="21"/>
      <c r="L45" s="20">
        <v>3.62</v>
      </c>
      <c r="M45" s="20">
        <v>29.8</v>
      </c>
      <c r="N45" s="21">
        <f t="shared" si="20"/>
        <v>0.70000000000000284</v>
      </c>
      <c r="O45" s="21">
        <f t="shared" si="17"/>
        <v>15.834000000000065</v>
      </c>
      <c r="P45" s="23">
        <f t="shared" si="21"/>
        <v>475.02000000000032</v>
      </c>
      <c r="Q45" s="23">
        <f t="shared" si="22"/>
        <v>11.875500000000008</v>
      </c>
      <c r="R45" s="21">
        <f t="shared" si="18"/>
        <v>21.890322580645254</v>
      </c>
      <c r="S45" s="23">
        <f t="shared" si="23"/>
        <v>99.973938084953204</v>
      </c>
      <c r="T45" s="25"/>
      <c r="U45" s="25"/>
      <c r="V45" s="16"/>
      <c r="W45" s="16"/>
      <c r="X45" s="45"/>
      <c r="Y45" s="16"/>
      <c r="Z45" s="16"/>
      <c r="AA45" s="16"/>
    </row>
    <row r="46" spans="1:39" ht="17.25" x14ac:dyDescent="0.3">
      <c r="E46" s="53"/>
      <c r="F46" s="19">
        <v>180</v>
      </c>
      <c r="G46" s="20">
        <v>13.95</v>
      </c>
      <c r="H46" s="20">
        <v>9.6</v>
      </c>
      <c r="I46" s="21">
        <f t="shared" si="16"/>
        <v>2.0000000000000107</v>
      </c>
      <c r="J46" s="21">
        <f t="shared" si="19"/>
        <v>43.280000000000229</v>
      </c>
      <c r="K46" s="21"/>
      <c r="L46" s="20">
        <v>3.79</v>
      </c>
      <c r="M46" s="20">
        <v>29.92</v>
      </c>
      <c r="N46" s="21">
        <f t="shared" si="20"/>
        <v>1.2000000000000099</v>
      </c>
      <c r="O46" s="21">
        <f t="shared" si="17"/>
        <v>27.144000000000226</v>
      </c>
      <c r="P46" s="23">
        <f t="shared" si="21"/>
        <v>502.16400000000056</v>
      </c>
      <c r="Q46" s="23">
        <f t="shared" si="22"/>
        <v>12.554100000000016</v>
      </c>
      <c r="R46" s="21">
        <f t="shared" si="18"/>
        <v>37.526267281106307</v>
      </c>
      <c r="S46" s="23">
        <f t="shared" si="23"/>
        <v>99.972831541218639</v>
      </c>
      <c r="T46" s="25"/>
      <c r="U46" s="25"/>
      <c r="V46" s="16"/>
      <c r="W46" s="16"/>
      <c r="X46" s="45"/>
      <c r="Y46" s="16"/>
      <c r="Z46" s="16"/>
      <c r="AA46" s="16"/>
      <c r="AE46" s="16"/>
    </row>
    <row r="47" spans="1:39" ht="17.25" x14ac:dyDescent="0.3">
      <c r="E47" s="30"/>
      <c r="F47" s="31"/>
      <c r="G47" s="32"/>
      <c r="H47" s="32"/>
      <c r="I47" s="32"/>
      <c r="J47" s="33"/>
      <c r="K47" s="32"/>
      <c r="L47" s="32"/>
      <c r="M47" s="32"/>
      <c r="N47" s="32"/>
      <c r="O47" s="33" t="s">
        <v>16</v>
      </c>
      <c r="P47" s="33"/>
      <c r="Q47" s="33"/>
      <c r="R47" s="33">
        <f>AVERAGE(R29:R46)</f>
        <v>38.568663594470095</v>
      </c>
      <c r="S47" s="41"/>
      <c r="V47" s="16"/>
      <c r="W47" s="16"/>
      <c r="X47" s="45"/>
      <c r="Y47" s="16"/>
      <c r="Z47" s="16"/>
      <c r="AA47" s="16"/>
      <c r="AE47" s="16"/>
    </row>
    <row r="48" spans="1:39" ht="17.25" x14ac:dyDescent="0.3">
      <c r="E48" s="30"/>
      <c r="F48" s="31"/>
      <c r="G48" s="32"/>
      <c r="H48" s="32"/>
      <c r="I48" s="32"/>
      <c r="J48" s="33"/>
      <c r="K48" s="32"/>
      <c r="L48" s="32"/>
      <c r="M48" s="32"/>
      <c r="N48" s="32"/>
      <c r="O48" s="33" t="s">
        <v>15</v>
      </c>
      <c r="P48" s="33"/>
      <c r="Q48" s="33"/>
      <c r="R48" s="33">
        <f>-((M28-M46)*$C$12/100)/(180/60)/$C$5</f>
        <v>38.568663594470095</v>
      </c>
      <c r="S48" s="41"/>
      <c r="V48" s="16"/>
      <c r="W48" s="16"/>
      <c r="X48" s="45"/>
      <c r="Y48" s="16"/>
      <c r="Z48" s="16"/>
      <c r="AA48" s="16"/>
      <c r="AE48" s="16"/>
    </row>
    <row r="49" spans="5:30" ht="17.25" x14ac:dyDescent="0.3"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V49" s="16"/>
      <c r="W49" s="16"/>
      <c r="X49" s="45"/>
      <c r="Y49" s="16"/>
      <c r="Z49" s="16"/>
      <c r="AA49" s="16"/>
    </row>
    <row r="50" spans="5:30" ht="20.25" x14ac:dyDescent="0.3">
      <c r="E50" s="55"/>
      <c r="F50" s="35"/>
      <c r="G50" s="56"/>
      <c r="H50" s="56"/>
      <c r="I50" s="56"/>
      <c r="J50" s="56"/>
      <c r="K50" s="30"/>
      <c r="L50" s="56"/>
      <c r="M50" s="56"/>
      <c r="N50" s="56"/>
      <c r="O50" s="56"/>
      <c r="P50" s="56"/>
      <c r="Q50" s="56"/>
      <c r="R50" s="56"/>
      <c r="S50" s="56"/>
      <c r="T50" s="38"/>
      <c r="U50" s="38"/>
      <c r="Z50" s="16"/>
      <c r="AA50" s="16"/>
    </row>
    <row r="51" spans="5:30" ht="17.25" x14ac:dyDescent="0.3">
      <c r="E51" s="5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15"/>
      <c r="T51" s="15"/>
      <c r="U51" s="15"/>
      <c r="Z51" s="16"/>
      <c r="AA51" s="16"/>
    </row>
    <row r="52" spans="5:30" ht="17.25" x14ac:dyDescent="0.3">
      <c r="E52" s="55"/>
      <c r="F52" s="31"/>
      <c r="G52" s="45"/>
      <c r="H52" s="45"/>
      <c r="I52" s="31"/>
      <c r="J52" s="31"/>
      <c r="K52" s="31"/>
      <c r="L52" s="45"/>
      <c r="M52" s="45"/>
      <c r="N52" s="45"/>
      <c r="O52" s="31"/>
      <c r="P52" s="31"/>
      <c r="Q52" s="31"/>
      <c r="R52" s="31"/>
      <c r="S52" s="3"/>
      <c r="T52" s="3"/>
      <c r="U52" s="3"/>
      <c r="Z52" s="16"/>
      <c r="AA52" s="16"/>
    </row>
    <row r="53" spans="5:30" ht="17.25" x14ac:dyDescent="0.3">
      <c r="E53" s="55"/>
      <c r="F53" s="31"/>
      <c r="G53" s="45"/>
      <c r="H53" s="45"/>
      <c r="I53" s="31"/>
      <c r="J53" s="31"/>
      <c r="K53" s="31"/>
      <c r="L53" s="45"/>
      <c r="M53" s="45"/>
      <c r="N53" s="45"/>
      <c r="O53" s="31"/>
      <c r="P53" s="31"/>
      <c r="Q53" s="31"/>
      <c r="R53" s="31"/>
      <c r="S53" s="25"/>
      <c r="T53" s="25"/>
      <c r="U53" s="25"/>
      <c r="X53" s="16"/>
      <c r="Z53" s="16"/>
      <c r="AA53" s="16"/>
    </row>
    <row r="54" spans="5:30" ht="17.25" x14ac:dyDescent="0.3">
      <c r="E54" s="55"/>
      <c r="F54" s="31"/>
      <c r="G54" s="45"/>
      <c r="H54" s="45"/>
      <c r="I54" s="31"/>
      <c r="J54" s="31"/>
      <c r="K54" s="31"/>
      <c r="L54" s="45"/>
      <c r="M54" s="45"/>
      <c r="N54" s="45"/>
      <c r="O54" s="31"/>
      <c r="P54" s="31"/>
      <c r="Q54" s="31"/>
      <c r="R54" s="31"/>
      <c r="S54" s="25"/>
      <c r="T54" s="25"/>
      <c r="U54" s="25"/>
      <c r="X54" s="16"/>
      <c r="Z54" s="16"/>
      <c r="AA54" s="16"/>
      <c r="AC54" s="16"/>
      <c r="AD54" s="16"/>
    </row>
    <row r="55" spans="5:30" ht="17.25" x14ac:dyDescent="0.3">
      <c r="E55" s="55"/>
      <c r="F55" s="31"/>
      <c r="G55" s="45"/>
      <c r="H55" s="45"/>
      <c r="I55" s="31"/>
      <c r="J55" s="31"/>
      <c r="K55" s="31"/>
      <c r="L55" s="45"/>
      <c r="M55" s="45"/>
      <c r="N55" s="45"/>
      <c r="O55" s="31"/>
      <c r="P55" s="31"/>
      <c r="Q55" s="31"/>
      <c r="R55" s="31"/>
      <c r="S55" s="25"/>
      <c r="T55" s="25"/>
      <c r="U55" s="25"/>
      <c r="X55" s="16"/>
      <c r="AC55" s="16"/>
      <c r="AD55" s="16"/>
    </row>
    <row r="56" spans="5:30" ht="17.25" x14ac:dyDescent="0.3">
      <c r="E56" s="55"/>
      <c r="F56" s="31"/>
      <c r="G56" s="45"/>
      <c r="H56" s="45"/>
      <c r="I56" s="31"/>
      <c r="J56" s="31"/>
      <c r="K56" s="31"/>
      <c r="L56" s="45"/>
      <c r="M56" s="45"/>
      <c r="N56" s="45"/>
      <c r="O56" s="31"/>
      <c r="P56" s="31"/>
      <c r="Q56" s="31"/>
      <c r="R56" s="31"/>
      <c r="S56" s="25"/>
      <c r="T56" s="25"/>
      <c r="U56" s="25"/>
      <c r="X56" s="16"/>
    </row>
    <row r="57" spans="5:30" ht="17.25" x14ac:dyDescent="0.3">
      <c r="E57" s="55"/>
      <c r="F57" s="31"/>
      <c r="G57" s="45"/>
      <c r="H57" s="45"/>
      <c r="I57" s="31"/>
      <c r="J57" s="31"/>
      <c r="K57" s="31"/>
      <c r="L57" s="45"/>
      <c r="M57" s="45"/>
      <c r="N57" s="45"/>
      <c r="O57" s="31"/>
      <c r="P57" s="31"/>
      <c r="Q57" s="31"/>
      <c r="R57" s="31"/>
      <c r="S57" s="25"/>
      <c r="T57" s="25"/>
      <c r="U57" s="25"/>
      <c r="X57" s="16"/>
    </row>
    <row r="58" spans="5:30" ht="17.25" x14ac:dyDescent="0.3">
      <c r="E58" s="55"/>
      <c r="F58" s="31"/>
      <c r="G58" s="45"/>
      <c r="H58" s="45"/>
      <c r="I58" s="31"/>
      <c r="J58" s="31"/>
      <c r="K58" s="31"/>
      <c r="L58" s="45"/>
      <c r="M58" s="45"/>
      <c r="N58" s="45"/>
      <c r="O58" s="31"/>
      <c r="P58" s="31"/>
      <c r="Q58" s="31"/>
      <c r="R58" s="31"/>
      <c r="S58" s="25"/>
      <c r="T58" s="25"/>
      <c r="U58" s="25"/>
    </row>
    <row r="59" spans="5:30" ht="17.25" x14ac:dyDescent="0.3">
      <c r="E59" s="55"/>
      <c r="F59" s="31"/>
      <c r="G59" s="45"/>
      <c r="H59" s="45"/>
      <c r="I59" s="31"/>
      <c r="J59" s="31"/>
      <c r="K59" s="31"/>
      <c r="L59" s="45"/>
      <c r="M59" s="45"/>
      <c r="N59" s="45"/>
      <c r="O59" s="31"/>
      <c r="P59" s="31"/>
      <c r="Q59" s="31"/>
      <c r="R59" s="31"/>
      <c r="S59" s="25"/>
      <c r="T59" s="25"/>
      <c r="U59" s="25"/>
    </row>
    <row r="60" spans="5:30" ht="17.25" x14ac:dyDescent="0.3">
      <c r="E60" s="55"/>
      <c r="F60" s="31"/>
      <c r="G60" s="45"/>
      <c r="H60" s="45"/>
      <c r="I60" s="31"/>
      <c r="J60" s="31"/>
      <c r="K60" s="31"/>
      <c r="L60" s="45"/>
      <c r="M60" s="45"/>
      <c r="N60" s="45"/>
      <c r="O60" s="31"/>
      <c r="P60" s="31"/>
      <c r="Q60" s="31"/>
      <c r="R60" s="31"/>
      <c r="S60" s="25"/>
      <c r="T60" s="25"/>
      <c r="U60" s="25"/>
    </row>
    <row r="61" spans="5:30" ht="17.25" x14ac:dyDescent="0.3">
      <c r="E61" s="55"/>
      <c r="F61" s="31"/>
      <c r="G61" s="45"/>
      <c r="H61" s="45"/>
      <c r="I61" s="31"/>
      <c r="J61" s="31"/>
      <c r="K61" s="31"/>
      <c r="L61" s="45"/>
      <c r="M61" s="45"/>
      <c r="N61" s="45"/>
      <c r="O61" s="31"/>
      <c r="P61" s="31"/>
      <c r="Q61" s="31"/>
      <c r="R61" s="31"/>
      <c r="S61" s="25"/>
      <c r="T61" s="25"/>
      <c r="U61" s="25"/>
    </row>
    <row r="62" spans="5:30" ht="17.25" x14ac:dyDescent="0.3">
      <c r="E62" s="55"/>
      <c r="F62" s="31"/>
      <c r="G62" s="45"/>
      <c r="H62" s="45"/>
      <c r="I62" s="31"/>
      <c r="J62" s="31"/>
      <c r="K62" s="31"/>
      <c r="L62" s="45"/>
      <c r="M62" s="45"/>
      <c r="N62" s="45"/>
      <c r="O62" s="31"/>
      <c r="P62" s="31"/>
      <c r="Q62" s="31"/>
      <c r="R62" s="31"/>
      <c r="S62" s="25"/>
      <c r="T62" s="25"/>
      <c r="U62" s="25"/>
    </row>
    <row r="63" spans="5:30" ht="17.25" x14ac:dyDescent="0.3">
      <c r="E63" s="55"/>
      <c r="F63" s="31"/>
      <c r="G63" s="45"/>
      <c r="H63" s="45"/>
      <c r="I63" s="31"/>
      <c r="J63" s="31"/>
      <c r="K63" s="31"/>
      <c r="L63" s="45"/>
      <c r="M63" s="45"/>
      <c r="N63" s="45"/>
      <c r="O63" s="31"/>
      <c r="P63" s="31"/>
      <c r="Q63" s="31"/>
      <c r="R63" s="31"/>
      <c r="S63" s="25"/>
      <c r="T63" s="25"/>
      <c r="U63" s="25"/>
    </row>
    <row r="64" spans="5:30" ht="17.25" x14ac:dyDescent="0.3">
      <c r="E64" s="55"/>
      <c r="F64" s="31"/>
      <c r="G64" s="45"/>
      <c r="H64" s="45"/>
      <c r="I64" s="31"/>
      <c r="J64" s="31"/>
      <c r="K64" s="31"/>
      <c r="L64" s="45"/>
      <c r="M64" s="45"/>
      <c r="N64" s="45"/>
      <c r="O64" s="31"/>
      <c r="P64" s="31"/>
      <c r="Q64" s="31"/>
      <c r="R64" s="31"/>
      <c r="S64" s="25"/>
      <c r="T64" s="25"/>
      <c r="U64" s="25"/>
    </row>
    <row r="65" spans="5:21" ht="17.25" x14ac:dyDescent="0.3">
      <c r="E65" s="55"/>
      <c r="F65" s="31"/>
      <c r="G65" s="45"/>
      <c r="H65" s="45"/>
      <c r="I65" s="31"/>
      <c r="J65" s="31"/>
      <c r="K65" s="31"/>
      <c r="L65" s="45"/>
      <c r="M65" s="45"/>
      <c r="N65" s="45"/>
      <c r="O65" s="31"/>
      <c r="P65" s="31"/>
      <c r="Q65" s="31"/>
      <c r="R65" s="31"/>
      <c r="S65" s="25"/>
      <c r="T65" s="25"/>
      <c r="U65" s="25"/>
    </row>
    <row r="66" spans="5:21" ht="17.25" x14ac:dyDescent="0.3">
      <c r="E66" s="55"/>
      <c r="F66" s="31"/>
      <c r="G66" s="45"/>
      <c r="H66" s="45"/>
      <c r="I66" s="31"/>
      <c r="J66" s="31"/>
      <c r="K66" s="31"/>
      <c r="L66" s="45"/>
      <c r="M66" s="45"/>
      <c r="N66" s="45"/>
      <c r="O66" s="31"/>
      <c r="P66" s="31"/>
      <c r="Q66" s="31"/>
      <c r="R66" s="31"/>
      <c r="S66" s="25"/>
      <c r="T66" s="25"/>
      <c r="U66" s="25"/>
    </row>
    <row r="67" spans="5:21" ht="17.25" x14ac:dyDescent="0.3">
      <c r="E67" s="55"/>
      <c r="F67" s="31"/>
      <c r="G67" s="45"/>
      <c r="H67" s="45"/>
      <c r="I67" s="31"/>
      <c r="J67" s="31"/>
      <c r="K67" s="31"/>
      <c r="L67" s="45"/>
      <c r="M67" s="45"/>
      <c r="N67" s="45"/>
      <c r="O67" s="31"/>
      <c r="P67" s="31"/>
      <c r="Q67" s="31"/>
      <c r="R67" s="31"/>
      <c r="S67" s="25"/>
      <c r="T67" s="25"/>
      <c r="U67" s="25"/>
    </row>
    <row r="68" spans="5:21" ht="17.25" x14ac:dyDescent="0.3">
      <c r="E68" s="55"/>
      <c r="F68" s="31"/>
      <c r="G68" s="45"/>
      <c r="H68" s="45"/>
      <c r="I68" s="31"/>
      <c r="J68" s="31"/>
      <c r="K68" s="31"/>
      <c r="L68" s="45"/>
      <c r="M68" s="45"/>
      <c r="N68" s="45"/>
      <c r="O68" s="31"/>
      <c r="P68" s="31"/>
      <c r="Q68" s="31"/>
      <c r="R68" s="31"/>
      <c r="S68" s="25"/>
      <c r="T68" s="25"/>
      <c r="U68" s="25"/>
    </row>
    <row r="69" spans="5:21" ht="17.25" x14ac:dyDescent="0.3">
      <c r="E69" s="55"/>
      <c r="F69" s="31"/>
      <c r="G69" s="45"/>
      <c r="H69" s="45"/>
      <c r="I69" s="31"/>
      <c r="J69" s="31"/>
      <c r="K69" s="31"/>
      <c r="L69" s="45"/>
      <c r="M69" s="45"/>
      <c r="N69" s="45"/>
      <c r="O69" s="31"/>
      <c r="P69" s="31"/>
      <c r="Q69" s="31"/>
      <c r="R69" s="31"/>
      <c r="S69" s="25"/>
      <c r="T69" s="25"/>
      <c r="U69" s="25"/>
    </row>
    <row r="70" spans="5:21" ht="17.25" x14ac:dyDescent="0.3">
      <c r="E70" s="55"/>
      <c r="F70" s="31"/>
      <c r="G70" s="45"/>
      <c r="H70" s="45"/>
      <c r="I70" s="31"/>
      <c r="J70" s="31"/>
      <c r="K70" s="31"/>
      <c r="L70" s="45"/>
      <c r="M70" s="45"/>
      <c r="N70" s="45"/>
      <c r="O70" s="31"/>
      <c r="P70" s="31"/>
      <c r="Q70" s="31"/>
      <c r="R70" s="31"/>
      <c r="S70" s="25"/>
      <c r="T70" s="25"/>
      <c r="U70" s="25"/>
    </row>
    <row r="71" spans="5:21" ht="17.25" x14ac:dyDescent="0.3">
      <c r="J71" s="44"/>
      <c r="O71" s="44"/>
      <c r="P71" s="44"/>
      <c r="Q71" s="44"/>
      <c r="R71" s="44"/>
    </row>
    <row r="72" spans="5:21" ht="17.25" x14ac:dyDescent="0.3">
      <c r="J72" s="44"/>
      <c r="O72" s="44"/>
      <c r="P72" s="44"/>
      <c r="Q72" s="44"/>
      <c r="R72" s="44"/>
    </row>
  </sheetData>
  <mergeCells count="21">
    <mergeCell ref="B20:B21"/>
    <mergeCell ref="C20:C21"/>
    <mergeCell ref="O23:Q23"/>
    <mergeCell ref="W23:X23"/>
    <mergeCell ref="O24:Q24"/>
    <mergeCell ref="E2:E22"/>
    <mergeCell ref="G2:J2"/>
    <mergeCell ref="L2:S2"/>
    <mergeCell ref="W2:W22"/>
    <mergeCell ref="X2:X3"/>
    <mergeCell ref="AE2:AE3"/>
    <mergeCell ref="E50:E70"/>
    <mergeCell ref="G50:J50"/>
    <mergeCell ref="L50:S50"/>
    <mergeCell ref="AB2:AB3"/>
    <mergeCell ref="AC2:AC3"/>
    <mergeCell ref="AD2:AD3"/>
    <mergeCell ref="E26:E46"/>
    <mergeCell ref="G26:J26"/>
    <mergeCell ref="L26:S26"/>
    <mergeCell ref="Z2:AA2"/>
  </mergeCells>
  <dataValidations count="4">
    <dataValidation type="list" allowBlank="1" showInputMessage="1" showErrorMessage="1" sqref="C4" xr:uid="{BC4C3B8E-C118-47F5-B0FF-045A5B1859F9}">
      <formula1>"GVHP, HVHP"</formula1>
    </dataValidation>
    <dataValidation type="list" allowBlank="1" showInputMessage="1" showErrorMessage="1" sqref="C7" xr:uid="{19909ADD-4A18-4092-A5BE-4FCD3F943A03}">
      <formula1>"40, 60, 80"</formula1>
    </dataValidation>
    <dataValidation type="list" allowBlank="1" showInputMessage="1" showErrorMessage="1" sqref="C23" xr:uid="{7E115331-8302-4905-9D36-804592B5E106}">
      <formula1>"2000, 2500, 2750, 3000, 4000"</formula1>
    </dataValidation>
    <dataValidation type="list" allowBlank="1" showInputMessage="1" showErrorMessage="1" sqref="C5" xr:uid="{427097DB-4BA5-4943-AE43-E434C238DBF1}">
      <formula1>"0.00434"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GVHP (0,22) data</vt:lpstr>
      <vt:lpstr>HVHP (0,45)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Azeez Ismail</dc:creator>
  <cp:lastModifiedBy>Abdul Azeez</cp:lastModifiedBy>
  <dcterms:created xsi:type="dcterms:W3CDTF">2021-03-16T16:38:26Z</dcterms:created>
  <dcterms:modified xsi:type="dcterms:W3CDTF">2022-02-12T13:11:18Z</dcterms:modified>
</cp:coreProperties>
</file>