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Stage 1\"/>
    </mc:Choice>
  </mc:AlternateContent>
  <xr:revisionPtr revIDLastSave="0" documentId="13_ncr:1_{DEC008A0-4B88-40C7-8C9B-617EE5F9E0CF}" xr6:coauthVersionLast="47" xr6:coauthVersionMax="47" xr10:uidLastSave="{00000000-0000-0000-0000-000000000000}"/>
  <bookViews>
    <workbookView xWindow="-120" yWindow="-120" windowWidth="29040" windowHeight="15720" tabRatio="886" activeTab="1" xr2:uid="{C033A472-50C2-4BA0-92D2-1ABFB57F125A}"/>
  </bookViews>
  <sheets>
    <sheet name="GVHP (0,22) data" sheetId="12" r:id="rId1"/>
    <sheet name="HVHP (0,45) data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3" l="1"/>
  <c r="AA23" i="12"/>
  <c r="O6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AE5" i="13"/>
  <c r="AE4" i="12"/>
  <c r="AD5" i="13"/>
  <c r="R48" i="13"/>
  <c r="S46" i="13"/>
  <c r="N46" i="13"/>
  <c r="O46" i="13" s="1"/>
  <c r="I46" i="13"/>
  <c r="J46" i="13" s="1"/>
  <c r="S45" i="13"/>
  <c r="N45" i="13"/>
  <c r="O45" i="13" s="1"/>
  <c r="R45" i="13" s="1"/>
  <c r="I45" i="13"/>
  <c r="J45" i="13" s="1"/>
  <c r="S44" i="13"/>
  <c r="N44" i="13"/>
  <c r="O44" i="13" s="1"/>
  <c r="R44" i="13" s="1"/>
  <c r="I44" i="13"/>
  <c r="J44" i="13" s="1"/>
  <c r="S43" i="13"/>
  <c r="N43" i="13"/>
  <c r="O43" i="13" s="1"/>
  <c r="R43" i="13" s="1"/>
  <c r="I43" i="13"/>
  <c r="J43" i="13" s="1"/>
  <c r="S42" i="13"/>
  <c r="N42" i="13"/>
  <c r="O42" i="13" s="1"/>
  <c r="R42" i="13" s="1"/>
  <c r="I42" i="13"/>
  <c r="J42" i="13" s="1"/>
  <c r="S41" i="13"/>
  <c r="N41" i="13"/>
  <c r="O41" i="13" s="1"/>
  <c r="R41" i="13" s="1"/>
  <c r="I41" i="13"/>
  <c r="J41" i="13" s="1"/>
  <c r="S40" i="13"/>
  <c r="N40" i="13"/>
  <c r="O40" i="13" s="1"/>
  <c r="R40" i="13" s="1"/>
  <c r="I40" i="13"/>
  <c r="J40" i="13" s="1"/>
  <c r="S39" i="13"/>
  <c r="N39" i="13"/>
  <c r="O39" i="13" s="1"/>
  <c r="R39" i="13" s="1"/>
  <c r="I39" i="13"/>
  <c r="J39" i="13" s="1"/>
  <c r="S38" i="13"/>
  <c r="N38" i="13"/>
  <c r="O38" i="13" s="1"/>
  <c r="R38" i="13" s="1"/>
  <c r="I38" i="13"/>
  <c r="J38" i="13" s="1"/>
  <c r="S37" i="13"/>
  <c r="N37" i="13"/>
  <c r="O37" i="13" s="1"/>
  <c r="I37" i="13"/>
  <c r="J37" i="13" s="1"/>
  <c r="S36" i="13"/>
  <c r="N36" i="13"/>
  <c r="O36" i="13" s="1"/>
  <c r="I36" i="13"/>
  <c r="J36" i="13" s="1"/>
  <c r="S35" i="13"/>
  <c r="N35" i="13"/>
  <c r="O35" i="13" s="1"/>
  <c r="R35" i="13" s="1"/>
  <c r="I35" i="13"/>
  <c r="J35" i="13" s="1"/>
  <c r="S34" i="13"/>
  <c r="N34" i="13"/>
  <c r="O34" i="13" s="1"/>
  <c r="R34" i="13" s="1"/>
  <c r="I34" i="13"/>
  <c r="J34" i="13" s="1"/>
  <c r="S33" i="13"/>
  <c r="N33" i="13"/>
  <c r="O33" i="13" s="1"/>
  <c r="I33" i="13"/>
  <c r="J33" i="13" s="1"/>
  <c r="S32" i="13"/>
  <c r="N32" i="13"/>
  <c r="O32" i="13" s="1"/>
  <c r="R32" i="13" s="1"/>
  <c r="I32" i="13"/>
  <c r="J32" i="13" s="1"/>
  <c r="S31" i="13"/>
  <c r="N31" i="13"/>
  <c r="O31" i="13" s="1"/>
  <c r="R31" i="13" s="1"/>
  <c r="I31" i="13"/>
  <c r="J31" i="13" s="1"/>
  <c r="S30" i="13"/>
  <c r="N30" i="13"/>
  <c r="O30" i="13" s="1"/>
  <c r="I30" i="13"/>
  <c r="J30" i="13" s="1"/>
  <c r="S29" i="13"/>
  <c r="N29" i="13"/>
  <c r="O29" i="13" s="1"/>
  <c r="I29" i="13"/>
  <c r="J29" i="13" s="1"/>
  <c r="S28" i="13"/>
  <c r="AB4" i="13" s="1"/>
  <c r="R24" i="13"/>
  <c r="Z22" i="13"/>
  <c r="Y22" i="13"/>
  <c r="S22" i="13"/>
  <c r="AB22" i="13" s="1"/>
  <c r="N22" i="13"/>
  <c r="O22" i="13" s="1"/>
  <c r="R22" i="13" s="1"/>
  <c r="I22" i="13"/>
  <c r="J22" i="13" s="1"/>
  <c r="AB21" i="13"/>
  <c r="Z21" i="13"/>
  <c r="Y21" i="13"/>
  <c r="S21" i="13"/>
  <c r="O21" i="13"/>
  <c r="N21" i="13"/>
  <c r="I21" i="13"/>
  <c r="J21" i="13" s="1"/>
  <c r="Z20" i="13"/>
  <c r="Y20" i="13"/>
  <c r="S20" i="13"/>
  <c r="N20" i="13"/>
  <c r="O20" i="13" s="1"/>
  <c r="R20" i="13" s="1"/>
  <c r="I20" i="13"/>
  <c r="J20" i="13" s="1"/>
  <c r="Z19" i="13"/>
  <c r="Y19" i="13"/>
  <c r="S19" i="13"/>
  <c r="AB19" i="13" s="1"/>
  <c r="N19" i="13"/>
  <c r="O19" i="13" s="1"/>
  <c r="R19" i="13" s="1"/>
  <c r="I19" i="13"/>
  <c r="J19" i="13" s="1"/>
  <c r="Z18" i="13"/>
  <c r="Y18" i="13"/>
  <c r="S18" i="13"/>
  <c r="AB18" i="13" s="1"/>
  <c r="N18" i="13"/>
  <c r="O18" i="13" s="1"/>
  <c r="R18" i="13" s="1"/>
  <c r="I18" i="13"/>
  <c r="J18" i="13" s="1"/>
  <c r="Z17" i="13"/>
  <c r="Y17" i="13"/>
  <c r="S17" i="13"/>
  <c r="AB17" i="13" s="1"/>
  <c r="N17" i="13"/>
  <c r="O17" i="13" s="1"/>
  <c r="I17" i="13"/>
  <c r="J17" i="13" s="1"/>
  <c r="Z16" i="13"/>
  <c r="Y16" i="13"/>
  <c r="S16" i="13"/>
  <c r="AB16" i="13" s="1"/>
  <c r="N16" i="13"/>
  <c r="O16" i="13" s="1"/>
  <c r="R16" i="13" s="1"/>
  <c r="I16" i="13"/>
  <c r="J16" i="13" s="1"/>
  <c r="Z15" i="13"/>
  <c r="Y15" i="13"/>
  <c r="S15" i="13"/>
  <c r="N15" i="13"/>
  <c r="O15" i="13" s="1"/>
  <c r="R15" i="13" s="1"/>
  <c r="J15" i="13"/>
  <c r="I15" i="13"/>
  <c r="Z14" i="13"/>
  <c r="Y14" i="13"/>
  <c r="S14" i="13"/>
  <c r="AB14" i="13" s="1"/>
  <c r="N14" i="13"/>
  <c r="O14" i="13" s="1"/>
  <c r="R14" i="13" s="1"/>
  <c r="I14" i="13"/>
  <c r="J14" i="13" s="1"/>
  <c r="Z13" i="13"/>
  <c r="Y13" i="13"/>
  <c r="S13" i="13"/>
  <c r="AB13" i="13" s="1"/>
  <c r="N13" i="13"/>
  <c r="O13" i="13" s="1"/>
  <c r="I13" i="13"/>
  <c r="J13" i="13" s="1"/>
  <c r="Z12" i="13"/>
  <c r="Y12" i="13"/>
  <c r="S12" i="13"/>
  <c r="N12" i="13"/>
  <c r="O12" i="13" s="1"/>
  <c r="I12" i="13"/>
  <c r="J12" i="13" s="1"/>
  <c r="Z11" i="13"/>
  <c r="Y11" i="13"/>
  <c r="S11" i="13"/>
  <c r="AB11" i="13" s="1"/>
  <c r="O11" i="13"/>
  <c r="R11" i="13" s="1"/>
  <c r="N11" i="13"/>
  <c r="J11" i="13"/>
  <c r="I11" i="13"/>
  <c r="Z10" i="13"/>
  <c r="Y10" i="13"/>
  <c r="S10" i="13"/>
  <c r="AB10" i="13" s="1"/>
  <c r="N10" i="13"/>
  <c r="O10" i="13" s="1"/>
  <c r="R10" i="13" s="1"/>
  <c r="I10" i="13"/>
  <c r="J10" i="13" s="1"/>
  <c r="Z9" i="13"/>
  <c r="Y9" i="13"/>
  <c r="S9" i="13"/>
  <c r="AB9" i="13" s="1"/>
  <c r="N9" i="13"/>
  <c r="O9" i="13" s="1"/>
  <c r="I9" i="13"/>
  <c r="J9" i="13" s="1"/>
  <c r="C9" i="13"/>
  <c r="Z8" i="13"/>
  <c r="Y8" i="13"/>
  <c r="S8" i="13"/>
  <c r="N8" i="13"/>
  <c r="O8" i="13" s="1"/>
  <c r="I8" i="13"/>
  <c r="J8" i="13" s="1"/>
  <c r="Z7" i="13"/>
  <c r="Y7" i="13"/>
  <c r="S7" i="13"/>
  <c r="N7" i="13"/>
  <c r="O7" i="13" s="1"/>
  <c r="I7" i="13"/>
  <c r="J7" i="13" s="1"/>
  <c r="Z6" i="13"/>
  <c r="Y6" i="13"/>
  <c r="S6" i="13"/>
  <c r="AB6" i="13" s="1"/>
  <c r="N6" i="13"/>
  <c r="I6" i="13"/>
  <c r="J6" i="13" s="1"/>
  <c r="Z5" i="13"/>
  <c r="Y5" i="13"/>
  <c r="S5" i="13"/>
  <c r="AB5" i="13" s="1"/>
  <c r="N5" i="13"/>
  <c r="O5" i="13" s="1"/>
  <c r="I5" i="13"/>
  <c r="J5" i="13" s="1"/>
  <c r="AE4" i="13"/>
  <c r="AD4" i="13"/>
  <c r="Z4" i="13"/>
  <c r="Y4" i="13"/>
  <c r="AB23" i="12"/>
  <c r="Z23" i="12"/>
  <c r="Y23" i="12"/>
  <c r="AD4" i="12"/>
  <c r="P5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28" i="12"/>
  <c r="AB4" i="12" s="1"/>
  <c r="S29" i="12"/>
  <c r="AB16" i="12"/>
  <c r="S6" i="12"/>
  <c r="S7" i="12"/>
  <c r="AB7" i="12" s="1"/>
  <c r="S8" i="12"/>
  <c r="AB8" i="12" s="1"/>
  <c r="S9" i="12"/>
  <c r="S10" i="12"/>
  <c r="AB10" i="12" s="1"/>
  <c r="S11" i="12"/>
  <c r="AB11" i="12" s="1"/>
  <c r="S12" i="12"/>
  <c r="S13" i="12"/>
  <c r="S14" i="12"/>
  <c r="AB14" i="12" s="1"/>
  <c r="S15" i="12"/>
  <c r="AB15" i="12" s="1"/>
  <c r="S16" i="12"/>
  <c r="S17" i="12"/>
  <c r="S18" i="12"/>
  <c r="AB18" i="12" s="1"/>
  <c r="S19" i="12"/>
  <c r="AB19" i="12" s="1"/>
  <c r="S20" i="12"/>
  <c r="S21" i="12"/>
  <c r="S22" i="12"/>
  <c r="S5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4" i="12"/>
  <c r="I5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4" i="12"/>
  <c r="P6" i="12" l="1"/>
  <c r="Q6" i="12" s="1"/>
  <c r="AC6" i="13"/>
  <c r="AD6" i="13" s="1"/>
  <c r="AB7" i="13"/>
  <c r="AB15" i="13"/>
  <c r="AB8" i="13"/>
  <c r="AB12" i="13"/>
  <c r="AB20" i="13"/>
  <c r="P29" i="13"/>
  <c r="Q29" i="13" s="1"/>
  <c r="AA10" i="13"/>
  <c r="AA14" i="13"/>
  <c r="AA19" i="13"/>
  <c r="AA15" i="13"/>
  <c r="AA20" i="13"/>
  <c r="AA11" i="13"/>
  <c r="AA16" i="13"/>
  <c r="AA18" i="13"/>
  <c r="AA22" i="13"/>
  <c r="AC14" i="13"/>
  <c r="AC22" i="13"/>
  <c r="AC10" i="13"/>
  <c r="Z23" i="13"/>
  <c r="AC18" i="13"/>
  <c r="Y23" i="13"/>
  <c r="AC9" i="13"/>
  <c r="AC13" i="13"/>
  <c r="R13" i="13"/>
  <c r="AA13" i="13" s="1"/>
  <c r="AC17" i="13"/>
  <c r="AA17" i="13"/>
  <c r="AC21" i="13"/>
  <c r="AA21" i="13"/>
  <c r="AC8" i="13"/>
  <c r="R8" i="13"/>
  <c r="AA8" i="13" s="1"/>
  <c r="AC7" i="13"/>
  <c r="R47" i="13"/>
  <c r="AC5" i="13"/>
  <c r="P5" i="13"/>
  <c r="AA7" i="13"/>
  <c r="AC12" i="13"/>
  <c r="AC16" i="13"/>
  <c r="AC20" i="13"/>
  <c r="AC11" i="13"/>
  <c r="AC15" i="13"/>
  <c r="AC19" i="13"/>
  <c r="P7" i="12"/>
  <c r="Q7" i="12" s="1"/>
  <c r="Q5" i="12"/>
  <c r="AB22" i="12"/>
  <c r="AB6" i="12"/>
  <c r="AB21" i="12"/>
  <c r="AB17" i="12"/>
  <c r="AB13" i="12"/>
  <c r="AB20" i="12"/>
  <c r="AB12" i="12"/>
  <c r="AB9" i="12"/>
  <c r="AB5" i="12"/>
  <c r="R48" i="12"/>
  <c r="N46" i="12"/>
  <c r="O46" i="12" s="1"/>
  <c r="I46" i="12"/>
  <c r="J46" i="12" s="1"/>
  <c r="N45" i="12"/>
  <c r="O45" i="12" s="1"/>
  <c r="I45" i="12"/>
  <c r="J45" i="12" s="1"/>
  <c r="N44" i="12"/>
  <c r="O44" i="12" s="1"/>
  <c r="I44" i="12"/>
  <c r="J44" i="12" s="1"/>
  <c r="N43" i="12"/>
  <c r="O43" i="12" s="1"/>
  <c r="I43" i="12"/>
  <c r="J43" i="12" s="1"/>
  <c r="N42" i="12"/>
  <c r="O42" i="12" s="1"/>
  <c r="I42" i="12"/>
  <c r="J42" i="12" s="1"/>
  <c r="N41" i="12"/>
  <c r="O41" i="12" s="1"/>
  <c r="I41" i="12"/>
  <c r="J41" i="12" s="1"/>
  <c r="N40" i="12"/>
  <c r="O40" i="12" s="1"/>
  <c r="I40" i="12"/>
  <c r="J40" i="12" s="1"/>
  <c r="N39" i="12"/>
  <c r="O39" i="12" s="1"/>
  <c r="I39" i="12"/>
  <c r="J39" i="12" s="1"/>
  <c r="N38" i="12"/>
  <c r="O38" i="12" s="1"/>
  <c r="AC14" i="12" s="1"/>
  <c r="I38" i="12"/>
  <c r="J38" i="12" s="1"/>
  <c r="N37" i="12"/>
  <c r="O37" i="12" s="1"/>
  <c r="I37" i="12"/>
  <c r="J37" i="12" s="1"/>
  <c r="N36" i="12"/>
  <c r="O36" i="12" s="1"/>
  <c r="I36" i="12"/>
  <c r="J36" i="12" s="1"/>
  <c r="N35" i="12"/>
  <c r="O35" i="12" s="1"/>
  <c r="AC11" i="12" s="1"/>
  <c r="I35" i="12"/>
  <c r="J35" i="12" s="1"/>
  <c r="N34" i="12"/>
  <c r="O34" i="12" s="1"/>
  <c r="I34" i="12"/>
  <c r="J34" i="12" s="1"/>
  <c r="N33" i="12"/>
  <c r="O33" i="12" s="1"/>
  <c r="I33" i="12"/>
  <c r="J33" i="12" s="1"/>
  <c r="N32" i="12"/>
  <c r="O32" i="12" s="1"/>
  <c r="I32" i="12"/>
  <c r="J32" i="12" s="1"/>
  <c r="N31" i="12"/>
  <c r="O31" i="12" s="1"/>
  <c r="AC7" i="12" s="1"/>
  <c r="I31" i="12"/>
  <c r="J31" i="12" s="1"/>
  <c r="N30" i="12"/>
  <c r="O30" i="12" s="1"/>
  <c r="AC6" i="12" s="1"/>
  <c r="I30" i="12"/>
  <c r="J30" i="12" s="1"/>
  <c r="N29" i="12"/>
  <c r="O29" i="12" s="1"/>
  <c r="I29" i="12"/>
  <c r="J29" i="12" s="1"/>
  <c r="R24" i="12"/>
  <c r="N22" i="12"/>
  <c r="O22" i="12" s="1"/>
  <c r="J22" i="12"/>
  <c r="N21" i="12"/>
  <c r="O21" i="12" s="1"/>
  <c r="J21" i="12"/>
  <c r="N20" i="12"/>
  <c r="O20" i="12" s="1"/>
  <c r="J20" i="12"/>
  <c r="N19" i="12"/>
  <c r="O19" i="12" s="1"/>
  <c r="J19" i="12"/>
  <c r="N18" i="12"/>
  <c r="O18" i="12" s="1"/>
  <c r="J18" i="12"/>
  <c r="N17" i="12"/>
  <c r="O17" i="12" s="1"/>
  <c r="J17" i="12"/>
  <c r="N16" i="12"/>
  <c r="O16" i="12" s="1"/>
  <c r="J16" i="12"/>
  <c r="N15" i="12"/>
  <c r="O15" i="12" s="1"/>
  <c r="J15" i="12"/>
  <c r="N14" i="12"/>
  <c r="O14" i="12" s="1"/>
  <c r="J14" i="12"/>
  <c r="N13" i="12"/>
  <c r="O13" i="12" s="1"/>
  <c r="J13" i="12"/>
  <c r="N12" i="12"/>
  <c r="O12" i="12" s="1"/>
  <c r="J12" i="12"/>
  <c r="N11" i="12"/>
  <c r="O11" i="12" s="1"/>
  <c r="J11" i="12"/>
  <c r="N10" i="12"/>
  <c r="O10" i="12" s="1"/>
  <c r="J10" i="12"/>
  <c r="N9" i="12"/>
  <c r="O9" i="12" s="1"/>
  <c r="J9" i="12"/>
  <c r="C9" i="12"/>
  <c r="N8" i="12"/>
  <c r="O8" i="12" s="1"/>
  <c r="J8" i="12"/>
  <c r="N7" i="12"/>
  <c r="O7" i="12" s="1"/>
  <c r="J7" i="12"/>
  <c r="N6" i="12"/>
  <c r="J6" i="12"/>
  <c r="N5" i="12"/>
  <c r="O5" i="12" s="1"/>
  <c r="J5" i="12"/>
  <c r="AD7" i="13" l="1"/>
  <c r="AE6" i="13"/>
  <c r="AC22" i="12"/>
  <c r="AC15" i="12"/>
  <c r="AC17" i="12"/>
  <c r="AC19" i="12"/>
  <c r="R45" i="12"/>
  <c r="AC21" i="12"/>
  <c r="AC13" i="12"/>
  <c r="AC16" i="12"/>
  <c r="AC18" i="12"/>
  <c r="AC20" i="12"/>
  <c r="AC12" i="12"/>
  <c r="AC10" i="12"/>
  <c r="R33" i="12"/>
  <c r="AC9" i="12"/>
  <c r="AC8" i="12"/>
  <c r="P29" i="12"/>
  <c r="AC5" i="12"/>
  <c r="AD5" i="12" s="1"/>
  <c r="AB23" i="13"/>
  <c r="P30" i="13"/>
  <c r="P6" i="13"/>
  <c r="Q5" i="13"/>
  <c r="R23" i="13"/>
  <c r="AA23" i="13"/>
  <c r="P8" i="12"/>
  <c r="Q8" i="12" s="1"/>
  <c r="R10" i="12"/>
  <c r="AA10" i="12" s="1"/>
  <c r="R14" i="12"/>
  <c r="R16" i="12"/>
  <c r="AA16" i="12" s="1"/>
  <c r="AA21" i="12"/>
  <c r="R8" i="12"/>
  <c r="AA8" i="12" s="1"/>
  <c r="R9" i="12"/>
  <c r="AA9" i="12" s="1"/>
  <c r="R31" i="12"/>
  <c r="AD8" i="13" l="1"/>
  <c r="AE7" i="13"/>
  <c r="AE5" i="12"/>
  <c r="AD6" i="12"/>
  <c r="P30" i="12"/>
  <c r="Q29" i="12"/>
  <c r="Q30" i="13"/>
  <c r="P31" i="13"/>
  <c r="Q6" i="13"/>
  <c r="P7" i="13"/>
  <c r="P9" i="12"/>
  <c r="Q9" i="12" s="1"/>
  <c r="AA7" i="12"/>
  <c r="AA14" i="12"/>
  <c r="R23" i="12"/>
  <c r="R47" i="12"/>
  <c r="AD9" i="13" l="1"/>
  <c r="AE8" i="13"/>
  <c r="Q30" i="12"/>
  <c r="P31" i="12"/>
  <c r="AD7" i="12"/>
  <c r="AE6" i="12"/>
  <c r="Q31" i="13"/>
  <c r="P32" i="13"/>
  <c r="Q7" i="13"/>
  <c r="P8" i="13"/>
  <c r="P10" i="12"/>
  <c r="Q10" i="12" s="1"/>
  <c r="AD10" i="13" l="1"/>
  <c r="AE9" i="13"/>
  <c r="AD8" i="12"/>
  <c r="AE7" i="12"/>
  <c r="P32" i="12"/>
  <c r="Q31" i="12"/>
  <c r="Q32" i="13"/>
  <c r="P33" i="13"/>
  <c r="Q8" i="13"/>
  <c r="P9" i="13"/>
  <c r="P11" i="12"/>
  <c r="Q11" i="12" s="1"/>
  <c r="AD11" i="13" l="1"/>
  <c r="AE10" i="13"/>
  <c r="AD9" i="12"/>
  <c r="AE8" i="12"/>
  <c r="Q32" i="12"/>
  <c r="P33" i="12"/>
  <c r="Q33" i="13"/>
  <c r="P34" i="13"/>
  <c r="Q9" i="13"/>
  <c r="P10" i="13"/>
  <c r="P12" i="12"/>
  <c r="Q12" i="12" s="1"/>
  <c r="AD12" i="13" l="1"/>
  <c r="AE11" i="13"/>
  <c r="P34" i="12"/>
  <c r="Q33" i="12"/>
  <c r="AD10" i="12"/>
  <c r="AE9" i="12"/>
  <c r="Q34" i="13"/>
  <c r="P35" i="13"/>
  <c r="Q10" i="13"/>
  <c r="P11" i="13"/>
  <c r="P13" i="12"/>
  <c r="Q13" i="12" s="1"/>
  <c r="AD13" i="13" l="1"/>
  <c r="AE12" i="13"/>
  <c r="AD11" i="12"/>
  <c r="AE10" i="12"/>
  <c r="Q34" i="12"/>
  <c r="P35" i="12"/>
  <c r="Q35" i="13"/>
  <c r="P36" i="13"/>
  <c r="Q11" i="13"/>
  <c r="P12" i="13"/>
  <c r="P14" i="12"/>
  <c r="Q14" i="12" s="1"/>
  <c r="AD14" i="13" l="1"/>
  <c r="AE13" i="13"/>
  <c r="P36" i="12"/>
  <c r="Q35" i="12"/>
  <c r="AD12" i="12"/>
  <c r="AE11" i="12"/>
  <c r="Q36" i="13"/>
  <c r="P37" i="13"/>
  <c r="Q12" i="13"/>
  <c r="P13" i="13"/>
  <c r="P15" i="12"/>
  <c r="Q15" i="12" s="1"/>
  <c r="AD15" i="13" l="1"/>
  <c r="AE14" i="13"/>
  <c r="AD13" i="12"/>
  <c r="AE12" i="12"/>
  <c r="Q36" i="12"/>
  <c r="P37" i="12"/>
  <c r="Q37" i="13"/>
  <c r="P38" i="13"/>
  <c r="Q13" i="13"/>
  <c r="P14" i="13"/>
  <c r="P16" i="12"/>
  <c r="Q16" i="12" s="1"/>
  <c r="AD16" i="13" l="1"/>
  <c r="AE15" i="13"/>
  <c r="P38" i="12"/>
  <c r="Q37" i="12"/>
  <c r="AD14" i="12"/>
  <c r="AE13" i="12"/>
  <c r="Q38" i="13"/>
  <c r="P39" i="13"/>
  <c r="Q14" i="13"/>
  <c r="P15" i="13"/>
  <c r="P17" i="12"/>
  <c r="Q17" i="12" s="1"/>
  <c r="AD17" i="13" l="1"/>
  <c r="AE16" i="13"/>
  <c r="AD15" i="12"/>
  <c r="AE14" i="12"/>
  <c r="Q38" i="12"/>
  <c r="P39" i="12"/>
  <c r="Q39" i="13"/>
  <c r="P40" i="13"/>
  <c r="Q15" i="13"/>
  <c r="P16" i="13"/>
  <c r="P18" i="12"/>
  <c r="Q18" i="12" s="1"/>
  <c r="AD18" i="13" l="1"/>
  <c r="AE17" i="13"/>
  <c r="P40" i="12"/>
  <c r="Q39" i="12"/>
  <c r="AD16" i="12"/>
  <c r="AE15" i="12"/>
  <c r="Q40" i="13"/>
  <c r="P41" i="13"/>
  <c r="Q16" i="13"/>
  <c r="P17" i="13"/>
  <c r="P19" i="12"/>
  <c r="Q19" i="12" s="1"/>
  <c r="AD19" i="13" l="1"/>
  <c r="AE18" i="13"/>
  <c r="AD17" i="12"/>
  <c r="AE16" i="12"/>
  <c r="Q40" i="12"/>
  <c r="P41" i="12"/>
  <c r="Q41" i="13"/>
  <c r="P42" i="13"/>
  <c r="Q17" i="13"/>
  <c r="P18" i="13"/>
  <c r="P20" i="12"/>
  <c r="Q20" i="12" s="1"/>
  <c r="AD20" i="13" l="1"/>
  <c r="AE19" i="13"/>
  <c r="P42" i="12"/>
  <c r="Q41" i="12"/>
  <c r="AD18" i="12"/>
  <c r="AE17" i="12"/>
  <c r="Q42" i="13"/>
  <c r="P43" i="13"/>
  <c r="Q18" i="13"/>
  <c r="P19" i="13"/>
  <c r="P21" i="12"/>
  <c r="Q21" i="12" s="1"/>
  <c r="AD21" i="13" l="1"/>
  <c r="AE20" i="13"/>
  <c r="AD19" i="12"/>
  <c r="AE18" i="12"/>
  <c r="Q42" i="12"/>
  <c r="P43" i="12"/>
  <c r="Q43" i="13"/>
  <c r="P44" i="13"/>
  <c r="Q19" i="13"/>
  <c r="P20" i="13"/>
  <c r="P22" i="12"/>
  <c r="Q22" i="12" s="1"/>
  <c r="AD22" i="13" l="1"/>
  <c r="AE22" i="13" s="1"/>
  <c r="AE21" i="13"/>
  <c r="P44" i="12"/>
  <c r="Q43" i="12"/>
  <c r="AD20" i="12"/>
  <c r="AE19" i="12"/>
  <c r="Q44" i="13"/>
  <c r="P45" i="13"/>
  <c r="Q20" i="13"/>
  <c r="P21" i="13"/>
  <c r="AD21" i="12" l="1"/>
  <c r="AE20" i="12"/>
  <c r="Q44" i="12"/>
  <c r="P45" i="12"/>
  <c r="Q45" i="13"/>
  <c r="P46" i="13"/>
  <c r="Q46" i="13" s="1"/>
  <c r="Q21" i="13"/>
  <c r="P22" i="13"/>
  <c r="P46" i="12" l="1"/>
  <c r="Q46" i="12" s="1"/>
  <c r="Q45" i="12"/>
  <c r="AD22" i="12"/>
  <c r="AE22" i="12" s="1"/>
  <c r="AE21" i="12"/>
  <c r="Q22" i="13"/>
</calcChain>
</file>

<file path=xl/sharedStrings.xml><?xml version="1.0" encoding="utf-8"?>
<sst xmlns="http://schemas.openxmlformats.org/spreadsheetml/2006/main" count="182" uniqueCount="42">
  <si>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</si>
  <si>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</si>
  <si>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</si>
  <si>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</si>
  <si>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</si>
  <si>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</si>
  <si>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</si>
  <si>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</si>
  <si>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</si>
  <si>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</si>
  <si>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</si>
  <si>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</si>
  <si>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</si>
  <si>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</si>
  <si>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Cum. Volume (ml)</t>
  </si>
  <si>
    <t>Overall Flux</t>
  </si>
  <si>
    <t>Average Flux</t>
  </si>
  <si>
    <t>Salt Rejection (%)</t>
  </si>
  <si>
    <t>EC02 (µS/cm)</t>
  </si>
  <si>
    <t>Date Performed</t>
  </si>
  <si>
    <t>L2 (cm)</t>
  </si>
  <si>
    <t>Volume (ml)</t>
  </si>
  <si>
    <t>Recovery</t>
  </si>
  <si>
    <t>Average</t>
  </si>
  <si>
    <t>BRINE</t>
  </si>
  <si>
    <t>GVHP</t>
  </si>
  <si>
    <t>HVHP</t>
  </si>
  <si>
    <t>Recovery (%)</t>
  </si>
  <si>
    <r>
      <t>Volume</t>
    </r>
    <r>
      <rPr>
        <b/>
        <vertAlign val="subscript"/>
        <sz val="12"/>
        <color theme="1"/>
        <rFont val="Segoe UI"/>
        <family val="2"/>
      </rPr>
      <t>Ave</t>
    </r>
    <r>
      <rPr>
        <b/>
        <sz val="12"/>
        <color theme="1"/>
        <rFont val="Segoe UI"/>
        <family val="2"/>
      </rPr>
      <t xml:space="preserve">  (ml)</t>
    </r>
  </si>
  <si>
    <r>
      <t>ΔL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</si>
  <si>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(ml)</t>
    </r>
  </si>
  <si>
    <r>
      <t>ΔL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</si>
  <si>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</si>
  <si>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Segoe UI"/>
        <family val="2"/>
      </rPr>
      <t>P</t>
    </r>
    <r>
      <rPr>
        <b/>
        <sz val="12"/>
        <color indexed="63"/>
        <rFont val="Segoe UI"/>
        <family val="2"/>
      </rPr>
      <t xml:space="preserve"> (L/m</t>
    </r>
    <r>
      <rPr>
        <b/>
        <vertAlign val="superscript"/>
        <sz val="12"/>
        <color indexed="63"/>
        <rFont val="Segoe UI"/>
        <family val="2"/>
      </rPr>
      <t>2</t>
    </r>
    <r>
      <rPr>
        <b/>
        <sz val="12"/>
        <color indexed="63"/>
        <rFont val="Segoe UI"/>
        <family val="2"/>
      </rPr>
      <t>.hr)</t>
    </r>
  </si>
  <si>
    <r>
      <t>Membrane Area (m</t>
    </r>
    <r>
      <rPr>
        <b/>
        <vertAlign val="superscript"/>
        <sz val="12"/>
        <color theme="1"/>
        <rFont val="Segoe UI"/>
        <family val="2"/>
      </rPr>
      <t>2</t>
    </r>
    <r>
      <rPr>
        <b/>
        <sz val="12"/>
        <color theme="1"/>
        <rFont val="Segoe UI"/>
        <family val="2"/>
      </rPr>
      <t>)</t>
    </r>
  </si>
  <si>
    <r>
      <t>Feed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</si>
  <si>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Product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</si>
  <si>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</si>
  <si>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t xml:space="preserve">DUP </t>
  </si>
  <si>
    <t xml:space="preserve">RUN </t>
  </si>
  <si>
    <t>-</t>
  </si>
  <si>
    <t>Feed Solution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</si>
</sst>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vertAlign val="subscript"/>
      <sz val="12"/>
      <color theme="1"/>
      <name val="Segoe UI"/>
      <family val="2"/>
    </font>
    <font>
      <b/>
      <vertAlign val="subscript"/>
      <sz val="12"/>
      <color indexed="63"/>
      <name val="Segoe UI"/>
      <family val="2"/>
    </font>
    <font>
      <b/>
      <sz val="12"/>
      <color indexed="63"/>
      <name val="Segoe UI"/>
      <family val="2"/>
    </font>
    <font>
      <b/>
      <vertAlign val="superscript"/>
      <sz val="12"/>
      <color indexed="63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0" borderId="1" xfId="0" applyFont="1" applyFill="1" applyBorder="1"/>
    <xf numFmtId="16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2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0A08-E9CD-49CE-BC2D-8D862440E599}">
  <dimension ref="A1:AM72"/>
  <sheetViews>
    <sheetView zoomScale="55" zoomScaleNormal="55" workbookViewId="0">
      <selection activeCell="C31" sqref="C31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20.25" x14ac:dyDescent="0.35">
      <c r="A2" s="1"/>
      <c r="B2" s="6" t="s">
        <v>19</v>
      </c>
      <c r="C2" s="7">
        <v>11191</v>
      </c>
      <c r="D2" s="8"/>
      <c r="E2" s="57" t="s">
        <v>39</v>
      </c>
      <c r="F2" s="9"/>
      <c r="G2" s="58" t="s">
        <v>10</v>
      </c>
      <c r="H2" s="58"/>
      <c r="I2" s="58"/>
      <c r="J2" s="58"/>
      <c r="K2" s="10"/>
      <c r="L2" s="58" t="s">
        <v>11</v>
      </c>
      <c r="M2" s="58"/>
      <c r="N2" s="58"/>
      <c r="O2" s="58"/>
      <c r="P2" s="58"/>
      <c r="Q2" s="58"/>
      <c r="R2" s="58"/>
      <c r="S2" s="58"/>
      <c r="T2" s="11"/>
      <c r="U2" s="11"/>
      <c r="V2" s="1"/>
      <c r="W2" s="57" t="s">
        <v>23</v>
      </c>
      <c r="X2" s="63" t="s">
        <v>7</v>
      </c>
      <c r="Y2" s="10" t="s">
        <v>24</v>
      </c>
      <c r="Z2" s="52" t="s">
        <v>11</v>
      </c>
      <c r="AA2" s="52"/>
      <c r="AB2" s="50" t="s">
        <v>17</v>
      </c>
      <c r="AC2" s="50" t="s">
        <v>28</v>
      </c>
      <c r="AD2" s="50" t="s">
        <v>14</v>
      </c>
      <c r="AE2" s="50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7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7"/>
      <c r="X3" s="63"/>
      <c r="Y3" s="14" t="s">
        <v>8</v>
      </c>
      <c r="Z3" s="17" t="s">
        <v>18</v>
      </c>
      <c r="AA3" s="14" t="s">
        <v>33</v>
      </c>
      <c r="AB3" s="51"/>
      <c r="AC3" s="51"/>
      <c r="AD3" s="51"/>
      <c r="AE3" s="51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25</v>
      </c>
      <c r="D4" s="8"/>
      <c r="E4" s="57"/>
      <c r="F4" s="19">
        <v>0</v>
      </c>
      <c r="G4" s="20">
        <v>13.7</v>
      </c>
      <c r="H4" s="20">
        <v>15.1</v>
      </c>
      <c r="I4" s="21"/>
      <c r="J4" s="21"/>
      <c r="K4" s="21"/>
      <c r="L4" s="20">
        <v>5.53</v>
      </c>
      <c r="M4" s="20">
        <v>26.85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7"/>
      <c r="X4" s="19">
        <v>0</v>
      </c>
      <c r="Y4" s="20">
        <f t="shared" ref="Y4:Y22" si="0">AVERAGE(G4,G28)</f>
        <v>13.18</v>
      </c>
      <c r="Z4" s="23">
        <f t="shared" ref="Z4:Z22" si="1">AVERAGE(L4,L28)</f>
        <v>4.5999999999999996</v>
      </c>
      <c r="AA4" s="21">
        <v>0</v>
      </c>
      <c r="AB4" s="23">
        <f>AVERAGE(S4,S28)</f>
        <v>99.971011058451822</v>
      </c>
      <c r="AC4" s="26"/>
      <c r="AD4" s="26">
        <f>AVERAGE(P4,P28)</f>
        <v>0</v>
      </c>
      <c r="AE4" s="26">
        <f>(AD4/$C$23)*100</f>
        <v>0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7"/>
      <c r="F5" s="19">
        <v>10</v>
      </c>
      <c r="G5" s="20">
        <v>13.72</v>
      </c>
      <c r="H5" s="20">
        <v>14.97</v>
      </c>
      <c r="I5" s="21">
        <f>(H4-H5)*10</f>
        <v>1.2999999999999901</v>
      </c>
      <c r="J5" s="21">
        <f>I5*$C$11</f>
        <v>28.131999999999785</v>
      </c>
      <c r="K5" s="21"/>
      <c r="L5" s="20">
        <v>5.65</v>
      </c>
      <c r="M5" s="20">
        <v>26.85</v>
      </c>
      <c r="N5" s="21">
        <f>-(M4-M5)*10</f>
        <v>0</v>
      </c>
      <c r="O5" s="21">
        <f>N5*$C$12</f>
        <v>0</v>
      </c>
      <c r="P5" s="23">
        <f>O5+P4</f>
        <v>0</v>
      </c>
      <c r="Q5" s="23">
        <f>(P5/$C$23)*100</f>
        <v>0</v>
      </c>
      <c r="R5" s="21" t="s">
        <v>40</v>
      </c>
      <c r="S5" s="23">
        <f t="shared" ref="S5:S22" si="2">(1-((L4/1000)/G5))*100</f>
        <v>99.959693877551032</v>
      </c>
      <c r="T5" s="3"/>
      <c r="U5" s="25"/>
      <c r="V5" s="1"/>
      <c r="W5" s="57"/>
      <c r="X5" s="19">
        <v>10</v>
      </c>
      <c r="Y5" s="20">
        <f t="shared" si="0"/>
        <v>13.215</v>
      </c>
      <c r="Z5" s="23">
        <f t="shared" si="1"/>
        <v>4.74</v>
      </c>
      <c r="AA5" s="21" t="s">
        <v>40</v>
      </c>
      <c r="AB5" s="23">
        <f t="shared" ref="AB5:AB22" si="3">AVERAGE(S5,S29)</f>
        <v>99.964780062300292</v>
      </c>
      <c r="AC5" s="26">
        <f t="shared" ref="AC5:AC22" si="4">AVERAGE(O5,O29)</f>
        <v>0</v>
      </c>
      <c r="AD5" s="26">
        <f>AC5+AD4</f>
        <v>0</v>
      </c>
      <c r="AE5" s="26">
        <f t="shared" ref="AE5:AE22" si="5">(AD5/$C$23)*100</f>
        <v>0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7"/>
      <c r="F6" s="19">
        <v>20</v>
      </c>
      <c r="G6" s="20">
        <v>13.73</v>
      </c>
      <c r="H6" s="27">
        <v>14.95</v>
      </c>
      <c r="I6" s="21">
        <f t="shared" ref="I6:I22" si="6">(H5-H6)*10</f>
        <v>0.2000000000000135</v>
      </c>
      <c r="J6" s="21">
        <f t="shared" ref="J6:J22" si="7">I6*$C$11</f>
        <v>4.3280000000002925</v>
      </c>
      <c r="K6" s="21"/>
      <c r="L6" s="20">
        <v>5.68</v>
      </c>
      <c r="M6" s="20">
        <v>26.85</v>
      </c>
      <c r="N6" s="21">
        <f t="shared" ref="N6:N22" si="8">-(M5-M6)*10</f>
        <v>0</v>
      </c>
      <c r="O6" s="21">
        <f>N6*$C$12</f>
        <v>0</v>
      </c>
      <c r="P6" s="23">
        <f t="shared" ref="P6:P22" si="9">O6+P5</f>
        <v>0</v>
      </c>
      <c r="Q6" s="23">
        <f>(P6/$C$23)*100</f>
        <v>0</v>
      </c>
      <c r="R6" s="21" t="s">
        <v>40</v>
      </c>
      <c r="S6" s="23">
        <f t="shared" si="2"/>
        <v>99.958849235251279</v>
      </c>
      <c r="T6" s="3"/>
      <c r="U6" s="25"/>
      <c r="V6" s="1"/>
      <c r="W6" s="57"/>
      <c r="X6" s="19">
        <v>20</v>
      </c>
      <c r="Y6" s="20">
        <f t="shared" si="0"/>
        <v>13.22</v>
      </c>
      <c r="Z6" s="23">
        <f t="shared" si="1"/>
        <v>4.7450000000000001</v>
      </c>
      <c r="AA6" s="21" t="s">
        <v>40</v>
      </c>
      <c r="AB6" s="23">
        <f t="shared" si="3"/>
        <v>99.964436419356559</v>
      </c>
      <c r="AC6" s="26">
        <f t="shared" si="4"/>
        <v>0</v>
      </c>
      <c r="AD6" s="26">
        <f t="shared" ref="AD6:AD22" si="10">AC6+AD5</f>
        <v>0</v>
      </c>
      <c r="AE6" s="26">
        <f t="shared" si="5"/>
        <v>0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7"/>
      <c r="F7" s="19">
        <v>30</v>
      </c>
      <c r="G7" s="20">
        <v>13.74</v>
      </c>
      <c r="H7" s="27">
        <v>15</v>
      </c>
      <c r="I7" s="21">
        <f t="shared" si="6"/>
        <v>-0.50000000000000711</v>
      </c>
      <c r="J7" s="21">
        <f t="shared" si="7"/>
        <v>-10.820000000000155</v>
      </c>
      <c r="K7" s="21"/>
      <c r="L7" s="20">
        <v>5.63</v>
      </c>
      <c r="M7" s="20">
        <v>26.85</v>
      </c>
      <c r="N7" s="21">
        <f t="shared" si="8"/>
        <v>0</v>
      </c>
      <c r="O7" s="21">
        <f t="shared" ref="O7:O22" si="11">N7*$C$12</f>
        <v>0</v>
      </c>
      <c r="P7" s="23">
        <f t="shared" si="9"/>
        <v>0</v>
      </c>
      <c r="Q7" s="23">
        <f t="shared" ref="Q7:Q22" si="12">(P7/$C$23)*100</f>
        <v>0</v>
      </c>
      <c r="R7" s="21" t="s">
        <v>40</v>
      </c>
      <c r="S7" s="23">
        <f t="shared" si="2"/>
        <v>99.958660844250375</v>
      </c>
      <c r="T7" s="3"/>
      <c r="U7" s="25"/>
      <c r="V7" s="1"/>
      <c r="W7" s="57"/>
      <c r="X7" s="19">
        <v>30</v>
      </c>
      <c r="Y7" s="20">
        <f t="shared" si="0"/>
        <v>13.24</v>
      </c>
      <c r="Z7" s="23">
        <f t="shared" si="1"/>
        <v>4.6950000000000003</v>
      </c>
      <c r="AA7" s="21">
        <f t="shared" ref="AA7:AA21" si="13">AVERAGE(R7,R31)</f>
        <v>18.763133640552596</v>
      </c>
      <c r="AB7" s="23">
        <f t="shared" si="3"/>
        <v>99.964573750225668</v>
      </c>
      <c r="AC7" s="26">
        <f t="shared" si="4"/>
        <v>6.7859999999998557</v>
      </c>
      <c r="AD7" s="26">
        <f t="shared" si="10"/>
        <v>6.7859999999998557</v>
      </c>
      <c r="AE7" s="26">
        <f t="shared" si="5"/>
        <v>0.16964999999999639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7"/>
      <c r="F8" s="19">
        <v>40</v>
      </c>
      <c r="G8" s="20">
        <v>13.76</v>
      </c>
      <c r="H8" s="27">
        <v>14.41</v>
      </c>
      <c r="I8" s="21">
        <f t="shared" si="6"/>
        <v>5.8999999999999986</v>
      </c>
      <c r="J8" s="21">
        <f t="shared" si="7"/>
        <v>127.67599999999997</v>
      </c>
      <c r="K8" s="21"/>
      <c r="L8" s="20">
        <v>5.65</v>
      </c>
      <c r="M8" s="20">
        <v>26.92</v>
      </c>
      <c r="N8" s="21">
        <f t="shared" si="8"/>
        <v>0.70000000000000284</v>
      </c>
      <c r="O8" s="21">
        <f t="shared" si="11"/>
        <v>15.834000000000065</v>
      </c>
      <c r="P8" s="23">
        <f t="shared" si="9"/>
        <v>15.834000000000065</v>
      </c>
      <c r="Q8" s="23">
        <f t="shared" si="12"/>
        <v>0.39585000000000164</v>
      </c>
      <c r="R8" s="21">
        <f t="shared" ref="R8:R16" si="14">(O8/1000)/((1/6)*$C$5)</f>
        <v>21.890322580645254</v>
      </c>
      <c r="S8" s="23">
        <f t="shared" si="2"/>
        <v>99.959084302325579</v>
      </c>
      <c r="T8" s="3"/>
      <c r="U8" s="25"/>
      <c r="V8" s="1"/>
      <c r="W8" s="57"/>
      <c r="X8" s="19">
        <v>40</v>
      </c>
      <c r="Y8" s="20">
        <f t="shared" si="0"/>
        <v>13.215</v>
      </c>
      <c r="Z8" s="23">
        <f t="shared" si="1"/>
        <v>4.63</v>
      </c>
      <c r="AA8" s="21">
        <f t="shared" si="13"/>
        <v>21.890322580645254</v>
      </c>
      <c r="AB8" s="23">
        <f t="shared" si="3"/>
        <v>99.965295900176216</v>
      </c>
      <c r="AC8" s="26">
        <f t="shared" si="4"/>
        <v>7.9170000000000327</v>
      </c>
      <c r="AD8" s="26">
        <f t="shared" si="10"/>
        <v>14.702999999999889</v>
      </c>
      <c r="AE8" s="26">
        <f t="shared" si="5"/>
        <v>0.36757499999999727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7"/>
      <c r="F9" s="19">
        <v>50</v>
      </c>
      <c r="G9" s="20">
        <v>13.78</v>
      </c>
      <c r="H9" s="27">
        <v>14.18</v>
      </c>
      <c r="I9" s="21">
        <f t="shared" si="6"/>
        <v>2.3000000000000043</v>
      </c>
      <c r="J9" s="21">
        <f t="shared" si="7"/>
        <v>49.772000000000091</v>
      </c>
      <c r="K9" s="21"/>
      <c r="L9" s="20">
        <v>5.64</v>
      </c>
      <c r="M9" s="20">
        <v>26.93</v>
      </c>
      <c r="N9" s="21">
        <f t="shared" si="8"/>
        <v>9.9999999999980105E-2</v>
      </c>
      <c r="O9" s="21">
        <f t="shared" si="11"/>
        <v>2.2619999999995501</v>
      </c>
      <c r="P9" s="23">
        <f t="shared" si="9"/>
        <v>18.095999999999616</v>
      </c>
      <c r="Q9" s="23">
        <f t="shared" si="12"/>
        <v>0.45239999999999042</v>
      </c>
      <c r="R9" s="21">
        <f t="shared" si="14"/>
        <v>3.127188940091544</v>
      </c>
      <c r="S9" s="23">
        <f t="shared" si="2"/>
        <v>99.958998548621196</v>
      </c>
      <c r="T9" s="3"/>
      <c r="U9" s="25"/>
      <c r="V9" s="1"/>
      <c r="W9" s="57"/>
      <c r="X9" s="19">
        <v>50</v>
      </c>
      <c r="Y9" s="20">
        <f t="shared" si="0"/>
        <v>13.234999999999999</v>
      </c>
      <c r="Z9" s="23">
        <f t="shared" si="1"/>
        <v>4.57</v>
      </c>
      <c r="AA9" s="21">
        <f t="shared" si="13"/>
        <v>4.6907834101384269</v>
      </c>
      <c r="AB9" s="23">
        <f t="shared" si="3"/>
        <v>99.96570888817979</v>
      </c>
      <c r="AC9" s="26">
        <f t="shared" si="4"/>
        <v>3.3930000000001286</v>
      </c>
      <c r="AD9" s="26">
        <f t="shared" si="10"/>
        <v>18.096000000000018</v>
      </c>
      <c r="AE9" s="26">
        <f t="shared" si="5"/>
        <v>0.45240000000000047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7"/>
      <c r="F10" s="19">
        <v>60</v>
      </c>
      <c r="G10" s="20">
        <v>13.78</v>
      </c>
      <c r="H10" s="27">
        <v>14.92</v>
      </c>
      <c r="I10" s="21">
        <f t="shared" si="6"/>
        <v>-7.4000000000000021</v>
      </c>
      <c r="J10" s="21">
        <f t="shared" si="7"/>
        <v>-160.13600000000005</v>
      </c>
      <c r="K10" s="21"/>
      <c r="L10" s="20">
        <v>5.67</v>
      </c>
      <c r="M10" s="20">
        <v>26.96</v>
      </c>
      <c r="N10" s="21">
        <f t="shared" si="8"/>
        <v>0.30000000000001137</v>
      </c>
      <c r="O10" s="21">
        <f t="shared" si="11"/>
        <v>6.7860000000002572</v>
      </c>
      <c r="P10" s="23">
        <f t="shared" si="9"/>
        <v>24.881999999999874</v>
      </c>
      <c r="Q10" s="23">
        <f t="shared" si="12"/>
        <v>0.62204999999999677</v>
      </c>
      <c r="R10" s="21">
        <f t="shared" si="14"/>
        <v>9.3815668202768538</v>
      </c>
      <c r="S10" s="23">
        <f t="shared" si="2"/>
        <v>99.959071117561678</v>
      </c>
      <c r="T10" s="3"/>
      <c r="U10" s="25"/>
      <c r="V10" s="1"/>
      <c r="W10" s="57"/>
      <c r="X10" s="19">
        <v>60</v>
      </c>
      <c r="Y10" s="20">
        <f t="shared" si="0"/>
        <v>13.295</v>
      </c>
      <c r="Z10" s="23">
        <f t="shared" si="1"/>
        <v>4.53</v>
      </c>
      <c r="AA10" s="21">
        <f t="shared" si="13"/>
        <v>9.3815668202768538</v>
      </c>
      <c r="AB10" s="23">
        <f t="shared" si="3"/>
        <v>99.966303708663744</v>
      </c>
      <c r="AC10" s="26">
        <f t="shared" si="4"/>
        <v>3.3930000000001286</v>
      </c>
      <c r="AD10" s="26">
        <f t="shared" si="10"/>
        <v>21.489000000000146</v>
      </c>
      <c r="AE10" s="26">
        <f t="shared" si="5"/>
        <v>0.53722500000000362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7"/>
      <c r="F11" s="19">
        <v>70</v>
      </c>
      <c r="G11" s="20">
        <v>13.78</v>
      </c>
      <c r="H11" s="27">
        <v>14.85</v>
      </c>
      <c r="I11" s="21">
        <f t="shared" si="6"/>
        <v>0.70000000000000284</v>
      </c>
      <c r="J11" s="21">
        <f t="shared" si="7"/>
        <v>15.148000000000062</v>
      </c>
      <c r="K11" s="21"/>
      <c r="L11" s="20">
        <v>5.67</v>
      </c>
      <c r="M11" s="20">
        <v>26.96</v>
      </c>
      <c r="N11" s="21">
        <f t="shared" si="8"/>
        <v>0</v>
      </c>
      <c r="O11" s="21">
        <f t="shared" si="11"/>
        <v>0</v>
      </c>
      <c r="P11" s="23">
        <f t="shared" si="9"/>
        <v>24.881999999999874</v>
      </c>
      <c r="Q11" s="23">
        <f t="shared" si="12"/>
        <v>0.62204999999999677</v>
      </c>
      <c r="R11" s="21" t="s">
        <v>40</v>
      </c>
      <c r="S11" s="23">
        <f t="shared" si="2"/>
        <v>99.958853410740204</v>
      </c>
      <c r="T11" s="3"/>
      <c r="U11" s="25"/>
      <c r="V11" s="1"/>
      <c r="W11" s="57"/>
      <c r="X11" s="19">
        <v>70</v>
      </c>
      <c r="Y11" s="20">
        <f t="shared" si="0"/>
        <v>13.305</v>
      </c>
      <c r="Z11" s="23">
        <f t="shared" si="1"/>
        <v>4.4800000000000004</v>
      </c>
      <c r="AA11" s="21" t="s">
        <v>40</v>
      </c>
      <c r="AB11" s="23">
        <f t="shared" si="3"/>
        <v>99.966605193289041</v>
      </c>
      <c r="AC11" s="26">
        <f t="shared" si="4"/>
        <v>0</v>
      </c>
      <c r="AD11" s="26">
        <f t="shared" si="10"/>
        <v>21.489000000000146</v>
      </c>
      <c r="AE11" s="26">
        <f t="shared" si="5"/>
        <v>0.53722500000000362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7"/>
      <c r="F12" s="19">
        <v>80</v>
      </c>
      <c r="G12" s="20">
        <v>13.78</v>
      </c>
      <c r="H12" s="27">
        <v>14.85</v>
      </c>
      <c r="I12" s="21">
        <f t="shared" si="6"/>
        <v>0</v>
      </c>
      <c r="J12" s="21">
        <f t="shared" si="7"/>
        <v>0</v>
      </c>
      <c r="K12" s="21"/>
      <c r="L12" s="20">
        <v>5.65</v>
      </c>
      <c r="M12" s="20">
        <v>26.96</v>
      </c>
      <c r="N12" s="21">
        <f t="shared" si="8"/>
        <v>0</v>
      </c>
      <c r="O12" s="21">
        <f t="shared" si="11"/>
        <v>0</v>
      </c>
      <c r="P12" s="23">
        <f t="shared" si="9"/>
        <v>24.881999999999874</v>
      </c>
      <c r="Q12" s="23">
        <f t="shared" si="12"/>
        <v>0.62204999999999677</v>
      </c>
      <c r="R12" s="21" t="s">
        <v>40</v>
      </c>
      <c r="S12" s="23">
        <f t="shared" si="2"/>
        <v>99.958853410740204</v>
      </c>
      <c r="T12" s="3"/>
      <c r="U12" s="25"/>
      <c r="V12" s="1"/>
      <c r="W12" s="57"/>
      <c r="X12" s="19">
        <v>80</v>
      </c>
      <c r="Y12" s="20">
        <f t="shared" si="0"/>
        <v>13.315</v>
      </c>
      <c r="Z12" s="23">
        <f t="shared" si="1"/>
        <v>4.4250000000000007</v>
      </c>
      <c r="AA12" s="21" t="s">
        <v>40</v>
      </c>
      <c r="AB12" s="23">
        <f t="shared" si="3"/>
        <v>99.966975343502398</v>
      </c>
      <c r="AC12" s="26">
        <f t="shared" si="4"/>
        <v>0</v>
      </c>
      <c r="AD12" s="26">
        <f t="shared" si="10"/>
        <v>21.489000000000146</v>
      </c>
      <c r="AE12" s="26">
        <f t="shared" si="5"/>
        <v>0.53722500000000362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7"/>
      <c r="F13" s="19">
        <v>90</v>
      </c>
      <c r="G13" s="20">
        <v>13.81</v>
      </c>
      <c r="H13" s="27">
        <v>14.8</v>
      </c>
      <c r="I13" s="21">
        <f t="shared" si="6"/>
        <v>0.49999999999998934</v>
      </c>
      <c r="J13" s="21">
        <f t="shared" si="7"/>
        <v>10.819999999999769</v>
      </c>
      <c r="K13" s="21"/>
      <c r="L13" s="20">
        <v>5.67</v>
      </c>
      <c r="M13" s="20">
        <v>26.96</v>
      </c>
      <c r="N13" s="21">
        <f t="shared" si="8"/>
        <v>0</v>
      </c>
      <c r="O13" s="21">
        <f t="shared" si="11"/>
        <v>0</v>
      </c>
      <c r="P13" s="23">
        <f t="shared" si="9"/>
        <v>24.881999999999874</v>
      </c>
      <c r="Q13" s="23">
        <f t="shared" si="12"/>
        <v>0.62204999999999677</v>
      </c>
      <c r="R13" s="21" t="s">
        <v>40</v>
      </c>
      <c r="S13" s="23">
        <f t="shared" si="2"/>
        <v>99.959087617668345</v>
      </c>
      <c r="T13" s="3"/>
      <c r="U13" s="25"/>
      <c r="V13" s="1"/>
      <c r="W13" s="57"/>
      <c r="X13" s="19">
        <v>90</v>
      </c>
      <c r="Y13" s="20">
        <f t="shared" si="0"/>
        <v>13.345000000000001</v>
      </c>
      <c r="Z13" s="23">
        <f t="shared" si="1"/>
        <v>4.41</v>
      </c>
      <c r="AA13" s="21" t="s">
        <v>40</v>
      </c>
      <c r="AB13" s="23">
        <f t="shared" si="3"/>
        <v>99.967315547964603</v>
      </c>
      <c r="AC13" s="26">
        <f t="shared" si="4"/>
        <v>0</v>
      </c>
      <c r="AD13" s="26">
        <f t="shared" si="10"/>
        <v>21.489000000000146</v>
      </c>
      <c r="AE13" s="26">
        <f t="shared" si="5"/>
        <v>0.53722500000000362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7"/>
      <c r="F14" s="19">
        <v>100</v>
      </c>
      <c r="G14" s="20">
        <v>13.82</v>
      </c>
      <c r="H14" s="27">
        <v>14.76</v>
      </c>
      <c r="I14" s="21">
        <f t="shared" si="6"/>
        <v>0.40000000000000924</v>
      </c>
      <c r="J14" s="21">
        <f t="shared" si="7"/>
        <v>8.6560000000001995</v>
      </c>
      <c r="K14" s="21"/>
      <c r="L14" s="20">
        <v>5.7</v>
      </c>
      <c r="M14" s="20">
        <v>26.98</v>
      </c>
      <c r="N14" s="21">
        <f t="shared" si="8"/>
        <v>0.19999999999999574</v>
      </c>
      <c r="O14" s="21">
        <f t="shared" si="11"/>
        <v>4.5239999999999041</v>
      </c>
      <c r="P14" s="23">
        <f t="shared" si="9"/>
        <v>29.405999999999779</v>
      </c>
      <c r="Q14" s="23">
        <f t="shared" si="12"/>
        <v>0.73514999999999453</v>
      </c>
      <c r="R14" s="21">
        <f t="shared" si="14"/>
        <v>6.2543778801841992</v>
      </c>
      <c r="S14" s="23">
        <f t="shared" si="2"/>
        <v>99.958972503617943</v>
      </c>
      <c r="T14" s="3"/>
      <c r="U14" s="25"/>
      <c r="V14" s="1"/>
      <c r="W14" s="57"/>
      <c r="X14" s="19">
        <v>100</v>
      </c>
      <c r="Y14" s="20">
        <f t="shared" si="0"/>
        <v>13.36</v>
      </c>
      <c r="Z14" s="23">
        <f t="shared" si="1"/>
        <v>4.375</v>
      </c>
      <c r="AA14" s="21">
        <f t="shared" si="13"/>
        <v>6.2543778801841992</v>
      </c>
      <c r="AB14" s="23">
        <f t="shared" si="3"/>
        <v>99.967664546382622</v>
      </c>
      <c r="AC14" s="26">
        <f t="shared" si="4"/>
        <v>2.261999999999952</v>
      </c>
      <c r="AD14" s="26">
        <f t="shared" si="10"/>
        <v>23.751000000000097</v>
      </c>
      <c r="AE14" s="26">
        <f t="shared" si="5"/>
        <v>0.5937750000000025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7"/>
      <c r="F15" s="19">
        <v>110</v>
      </c>
      <c r="G15" s="20">
        <v>13.83</v>
      </c>
      <c r="H15" s="27">
        <v>14.76</v>
      </c>
      <c r="I15" s="21">
        <f t="shared" si="6"/>
        <v>0</v>
      </c>
      <c r="J15" s="21">
        <f t="shared" si="7"/>
        <v>0</v>
      </c>
      <c r="K15" s="21"/>
      <c r="L15" s="20">
        <v>5.82</v>
      </c>
      <c r="M15" s="20">
        <v>26.98</v>
      </c>
      <c r="N15" s="21">
        <f t="shared" si="8"/>
        <v>0</v>
      </c>
      <c r="O15" s="21">
        <f t="shared" si="11"/>
        <v>0</v>
      </c>
      <c r="P15" s="23">
        <f t="shared" si="9"/>
        <v>29.405999999999779</v>
      </c>
      <c r="Q15" s="23">
        <f t="shared" si="12"/>
        <v>0.73514999999999453</v>
      </c>
      <c r="R15" s="21" t="s">
        <v>40</v>
      </c>
      <c r="S15" s="23">
        <f t="shared" si="2"/>
        <v>99.958785249457705</v>
      </c>
      <c r="T15" s="3"/>
      <c r="U15" s="25"/>
      <c r="V15" s="1"/>
      <c r="W15" s="57"/>
      <c r="X15" s="19">
        <v>110</v>
      </c>
      <c r="Y15" s="20">
        <f t="shared" si="0"/>
        <v>13.375</v>
      </c>
      <c r="Z15" s="23">
        <f t="shared" si="1"/>
        <v>4.45</v>
      </c>
      <c r="AA15" s="21" t="s">
        <v>40</v>
      </c>
      <c r="AB15" s="23">
        <f t="shared" si="3"/>
        <v>99.96747312008489</v>
      </c>
      <c r="AC15" s="26">
        <f t="shared" si="4"/>
        <v>0</v>
      </c>
      <c r="AD15" s="26">
        <f t="shared" si="10"/>
        <v>23.751000000000097</v>
      </c>
      <c r="AE15" s="26">
        <f t="shared" si="5"/>
        <v>0.5937750000000025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7"/>
      <c r="F16" s="19">
        <v>120</v>
      </c>
      <c r="G16" s="20">
        <v>13.85</v>
      </c>
      <c r="H16" s="27">
        <v>14.69</v>
      </c>
      <c r="I16" s="21">
        <f t="shared" si="6"/>
        <v>0.70000000000000284</v>
      </c>
      <c r="J16" s="21">
        <f t="shared" si="7"/>
        <v>15.148000000000062</v>
      </c>
      <c r="K16" s="21"/>
      <c r="L16" s="20">
        <v>5.79</v>
      </c>
      <c r="M16" s="20">
        <v>26.99</v>
      </c>
      <c r="N16" s="21">
        <f t="shared" si="8"/>
        <v>9.9999999999980105E-2</v>
      </c>
      <c r="O16" s="21">
        <f t="shared" si="11"/>
        <v>2.2619999999995501</v>
      </c>
      <c r="P16" s="23">
        <f t="shared" si="9"/>
        <v>31.667999999999328</v>
      </c>
      <c r="Q16" s="23">
        <f t="shared" si="12"/>
        <v>0.79169999999998319</v>
      </c>
      <c r="R16" s="21">
        <f t="shared" si="14"/>
        <v>3.127188940091544</v>
      </c>
      <c r="S16" s="23">
        <f t="shared" si="2"/>
        <v>99.957978339350177</v>
      </c>
      <c r="T16" s="3"/>
      <c r="U16" s="25"/>
      <c r="V16" s="1"/>
      <c r="W16" s="57"/>
      <c r="X16" s="19">
        <v>120</v>
      </c>
      <c r="Y16" s="20">
        <f t="shared" si="0"/>
        <v>13.395</v>
      </c>
      <c r="Z16" s="23">
        <f t="shared" si="1"/>
        <v>4.4450000000000003</v>
      </c>
      <c r="AA16" s="21">
        <f t="shared" si="13"/>
        <v>3.127188940091544</v>
      </c>
      <c r="AB16" s="23">
        <f t="shared" si="3"/>
        <v>99.967010808005853</v>
      </c>
      <c r="AC16" s="26">
        <f t="shared" si="4"/>
        <v>1.1309999999997751</v>
      </c>
      <c r="AD16" s="26">
        <f t="shared" si="10"/>
        <v>24.881999999999874</v>
      </c>
      <c r="AE16" s="26">
        <f t="shared" si="5"/>
        <v>0.62204999999999677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7"/>
      <c r="F17" s="19">
        <v>130</v>
      </c>
      <c r="G17" s="20">
        <v>13.85</v>
      </c>
      <c r="H17" s="27">
        <v>14.65</v>
      </c>
      <c r="I17" s="21">
        <f t="shared" si="6"/>
        <v>0.39999999999999147</v>
      </c>
      <c r="J17" s="21">
        <f t="shared" si="7"/>
        <v>8.6559999999998158</v>
      </c>
      <c r="K17" s="21"/>
      <c r="L17" s="20">
        <v>5.83</v>
      </c>
      <c r="M17" s="20">
        <v>26.99</v>
      </c>
      <c r="N17" s="21">
        <f t="shared" si="8"/>
        <v>0</v>
      </c>
      <c r="O17" s="21">
        <f t="shared" si="11"/>
        <v>0</v>
      </c>
      <c r="P17" s="23">
        <f t="shared" si="9"/>
        <v>31.667999999999328</v>
      </c>
      <c r="Q17" s="23">
        <f t="shared" si="12"/>
        <v>0.79169999999998319</v>
      </c>
      <c r="R17" s="21" t="s">
        <v>40</v>
      </c>
      <c r="S17" s="23">
        <f t="shared" si="2"/>
        <v>99.958194945848376</v>
      </c>
      <c r="T17" s="3"/>
      <c r="U17" s="25"/>
      <c r="V17" s="1"/>
      <c r="W17" s="57"/>
      <c r="X17" s="19">
        <v>130</v>
      </c>
      <c r="Y17" s="20">
        <f t="shared" si="0"/>
        <v>13.405000000000001</v>
      </c>
      <c r="Z17" s="23">
        <f t="shared" si="1"/>
        <v>4.4649999999999999</v>
      </c>
      <c r="AA17" s="21" t="s">
        <v>40</v>
      </c>
      <c r="AB17" s="23">
        <f t="shared" si="3"/>
        <v>99.967137596380979</v>
      </c>
      <c r="AC17" s="26">
        <f t="shared" si="4"/>
        <v>0</v>
      </c>
      <c r="AD17" s="26">
        <f t="shared" si="10"/>
        <v>24.881999999999874</v>
      </c>
      <c r="AE17" s="26">
        <f t="shared" si="5"/>
        <v>0.62204999999999677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7"/>
      <c r="F18" s="19">
        <v>140</v>
      </c>
      <c r="G18" s="20">
        <v>13.86</v>
      </c>
      <c r="H18" s="27">
        <v>14.6</v>
      </c>
      <c r="I18" s="21">
        <f t="shared" si="6"/>
        <v>0.50000000000000711</v>
      </c>
      <c r="J18" s="21">
        <f t="shared" si="7"/>
        <v>10.820000000000155</v>
      </c>
      <c r="K18" s="21"/>
      <c r="L18" s="20">
        <v>5.86</v>
      </c>
      <c r="M18" s="20">
        <v>26.99</v>
      </c>
      <c r="N18" s="21">
        <f t="shared" si="8"/>
        <v>0</v>
      </c>
      <c r="O18" s="21">
        <f t="shared" si="11"/>
        <v>0</v>
      </c>
      <c r="P18" s="23">
        <f t="shared" si="9"/>
        <v>31.667999999999328</v>
      </c>
      <c r="Q18" s="23">
        <f t="shared" si="12"/>
        <v>0.79169999999998319</v>
      </c>
      <c r="R18" s="21" t="s">
        <v>40</v>
      </c>
      <c r="S18" s="23">
        <f t="shared" si="2"/>
        <v>99.957936507936509</v>
      </c>
      <c r="T18" s="3"/>
      <c r="U18" s="25"/>
      <c r="V18" s="1"/>
      <c r="W18" s="57"/>
      <c r="X18" s="19">
        <v>140</v>
      </c>
      <c r="Y18" s="20">
        <f t="shared" si="0"/>
        <v>13.425000000000001</v>
      </c>
      <c r="Z18" s="23">
        <f t="shared" si="1"/>
        <v>4.4800000000000004</v>
      </c>
      <c r="AA18" s="21" t="s">
        <v>40</v>
      </c>
      <c r="AB18" s="23">
        <f t="shared" si="3"/>
        <v>99.967035998387047</v>
      </c>
      <c r="AC18" s="26">
        <f t="shared" si="4"/>
        <v>0</v>
      </c>
      <c r="AD18" s="26">
        <f t="shared" si="10"/>
        <v>24.881999999999874</v>
      </c>
      <c r="AE18" s="26">
        <f t="shared" si="5"/>
        <v>0.62204999999999677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7"/>
      <c r="F19" s="19">
        <v>150</v>
      </c>
      <c r="G19" s="20">
        <v>13.9</v>
      </c>
      <c r="H19" s="27">
        <v>14.55</v>
      </c>
      <c r="I19" s="21">
        <f t="shared" si="6"/>
        <v>0.49999999999998934</v>
      </c>
      <c r="J19" s="21">
        <f t="shared" si="7"/>
        <v>10.819999999999769</v>
      </c>
      <c r="K19" s="21"/>
      <c r="L19" s="20">
        <v>5.91</v>
      </c>
      <c r="M19" s="20">
        <v>26.99</v>
      </c>
      <c r="N19" s="21">
        <f t="shared" si="8"/>
        <v>0</v>
      </c>
      <c r="O19" s="21">
        <f t="shared" si="11"/>
        <v>0</v>
      </c>
      <c r="P19" s="23">
        <f t="shared" si="9"/>
        <v>31.667999999999328</v>
      </c>
      <c r="Q19" s="23">
        <f t="shared" si="12"/>
        <v>0.79169999999998319</v>
      </c>
      <c r="R19" s="21" t="s">
        <v>40</v>
      </c>
      <c r="S19" s="23">
        <f t="shared" si="2"/>
        <v>99.957841726618696</v>
      </c>
      <c r="T19" s="3"/>
      <c r="U19" s="25"/>
      <c r="V19" s="1"/>
      <c r="W19" s="57"/>
      <c r="X19" s="19">
        <v>150</v>
      </c>
      <c r="Y19" s="20">
        <f t="shared" si="0"/>
        <v>13.455</v>
      </c>
      <c r="Z19" s="23">
        <f t="shared" si="1"/>
        <v>4.5049999999999999</v>
      </c>
      <c r="AA19" s="21" t="s">
        <v>40</v>
      </c>
      <c r="AB19" s="23">
        <f t="shared" si="3"/>
        <v>99.967006950934262</v>
      </c>
      <c r="AC19" s="26">
        <f t="shared" si="4"/>
        <v>0</v>
      </c>
      <c r="AD19" s="26">
        <f t="shared" si="10"/>
        <v>24.881999999999874</v>
      </c>
      <c r="AE19" s="26">
        <f t="shared" si="5"/>
        <v>0.62204999999999677</v>
      </c>
      <c r="AF19" s="4"/>
      <c r="AG19" s="4"/>
      <c r="AH19" s="4"/>
    </row>
    <row r="20" spans="1:39" ht="20.100000000000001" customHeight="1" x14ac:dyDescent="0.3">
      <c r="A20" s="1"/>
      <c r="B20" s="56" t="s">
        <v>41</v>
      </c>
      <c r="C20" s="61">
        <v>11870</v>
      </c>
      <c r="D20" s="2"/>
      <c r="E20" s="57"/>
      <c r="F20" s="19">
        <v>160</v>
      </c>
      <c r="G20" s="20">
        <v>13.9</v>
      </c>
      <c r="H20" s="27">
        <v>14.51</v>
      </c>
      <c r="I20" s="21">
        <f t="shared" si="6"/>
        <v>0.40000000000000924</v>
      </c>
      <c r="J20" s="21">
        <f t="shared" si="7"/>
        <v>8.6560000000001995</v>
      </c>
      <c r="K20" s="21"/>
      <c r="L20" s="20">
        <v>5.96</v>
      </c>
      <c r="M20" s="20">
        <v>26.99</v>
      </c>
      <c r="N20" s="21">
        <f t="shared" si="8"/>
        <v>0</v>
      </c>
      <c r="O20" s="21">
        <f t="shared" si="11"/>
        <v>0</v>
      </c>
      <c r="P20" s="23">
        <f t="shared" si="9"/>
        <v>31.667999999999328</v>
      </c>
      <c r="Q20" s="23">
        <f t="shared" si="12"/>
        <v>0.79169999999998319</v>
      </c>
      <c r="R20" s="21" t="s">
        <v>40</v>
      </c>
      <c r="S20" s="23">
        <f t="shared" si="2"/>
        <v>99.957482014388489</v>
      </c>
      <c r="T20" s="3"/>
      <c r="U20" s="25"/>
      <c r="V20" s="1"/>
      <c r="W20" s="57"/>
      <c r="X20" s="19">
        <v>160</v>
      </c>
      <c r="Y20" s="20">
        <f t="shared" si="0"/>
        <v>13.465</v>
      </c>
      <c r="Z20" s="23">
        <f t="shared" si="1"/>
        <v>4.53</v>
      </c>
      <c r="AA20" s="21" t="s">
        <v>40</v>
      </c>
      <c r="AB20" s="23">
        <f t="shared" si="3"/>
        <v>99.966845381714592</v>
      </c>
      <c r="AC20" s="26">
        <f t="shared" si="4"/>
        <v>0</v>
      </c>
      <c r="AD20" s="26">
        <f t="shared" si="10"/>
        <v>24.881999999999874</v>
      </c>
      <c r="AE20" s="26">
        <f t="shared" si="5"/>
        <v>0.62204999999999677</v>
      </c>
      <c r="AF20" s="4"/>
      <c r="AG20" s="4"/>
      <c r="AH20" s="4"/>
    </row>
    <row r="21" spans="1:39" ht="20.100000000000001" customHeight="1" x14ac:dyDescent="0.3">
      <c r="A21" s="1"/>
      <c r="B21" s="56"/>
      <c r="C21" s="62"/>
      <c r="D21" s="2"/>
      <c r="E21" s="57"/>
      <c r="F21" s="19">
        <v>170</v>
      </c>
      <c r="G21" s="20">
        <v>13.91</v>
      </c>
      <c r="H21" s="28">
        <v>14.48</v>
      </c>
      <c r="I21" s="21">
        <f t="shared" si="6"/>
        <v>0.29999999999999361</v>
      </c>
      <c r="J21" s="21">
        <f t="shared" si="7"/>
        <v>6.4919999999998614</v>
      </c>
      <c r="K21" s="21"/>
      <c r="L21" s="20">
        <v>5.97</v>
      </c>
      <c r="M21" s="20">
        <v>26.99</v>
      </c>
      <c r="N21" s="21">
        <f t="shared" si="8"/>
        <v>0</v>
      </c>
      <c r="O21" s="21">
        <f t="shared" si="11"/>
        <v>0</v>
      </c>
      <c r="P21" s="23">
        <f t="shared" si="9"/>
        <v>31.667999999999328</v>
      </c>
      <c r="Q21" s="23">
        <f t="shared" si="12"/>
        <v>0.79169999999998319</v>
      </c>
      <c r="R21" s="21" t="s">
        <v>40</v>
      </c>
      <c r="S21" s="23">
        <f t="shared" si="2"/>
        <v>99.957153127246585</v>
      </c>
      <c r="T21" s="3"/>
      <c r="U21" s="25"/>
      <c r="V21" s="1"/>
      <c r="W21" s="57"/>
      <c r="X21" s="19">
        <v>170</v>
      </c>
      <c r="Y21" s="20">
        <f t="shared" si="0"/>
        <v>13.48</v>
      </c>
      <c r="Z21" s="23">
        <f t="shared" si="1"/>
        <v>4.5350000000000001</v>
      </c>
      <c r="AA21" s="21">
        <f t="shared" si="13"/>
        <v>15.635944700459941</v>
      </c>
      <c r="AB21" s="23">
        <f t="shared" si="3"/>
        <v>99.966699168987276</v>
      </c>
      <c r="AC21" s="26">
        <f t="shared" si="4"/>
        <v>5.6549999999996787</v>
      </c>
      <c r="AD21" s="26">
        <f t="shared" si="10"/>
        <v>30.536999999999551</v>
      </c>
      <c r="AE21" s="26">
        <f t="shared" si="5"/>
        <v>0.76342499999998881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7"/>
      <c r="F22" s="19">
        <v>180</v>
      </c>
      <c r="G22" s="20">
        <v>13.93</v>
      </c>
      <c r="H22" s="28">
        <v>14.45</v>
      </c>
      <c r="I22" s="21">
        <f t="shared" si="6"/>
        <v>0.30000000000001137</v>
      </c>
      <c r="J22" s="21">
        <f t="shared" si="7"/>
        <v>6.492000000000246</v>
      </c>
      <c r="K22" s="21"/>
      <c r="L22" s="20">
        <v>6.06</v>
      </c>
      <c r="M22" s="20">
        <v>26.99</v>
      </c>
      <c r="N22" s="21">
        <f t="shared" si="8"/>
        <v>0</v>
      </c>
      <c r="O22" s="21">
        <f t="shared" si="11"/>
        <v>0</v>
      </c>
      <c r="P22" s="23">
        <f t="shared" si="9"/>
        <v>31.667999999999328</v>
      </c>
      <c r="Q22" s="23">
        <f t="shared" si="12"/>
        <v>0.79169999999998319</v>
      </c>
      <c r="R22" s="21" t="s">
        <v>40</v>
      </c>
      <c r="S22" s="23">
        <f t="shared" si="2"/>
        <v>99.957142857142856</v>
      </c>
      <c r="T22" s="3"/>
      <c r="U22" s="25"/>
      <c r="V22" s="1"/>
      <c r="W22" s="57"/>
      <c r="X22" s="19">
        <v>180</v>
      </c>
      <c r="Y22" s="20">
        <f t="shared" si="0"/>
        <v>13.504999999999999</v>
      </c>
      <c r="Z22" s="23">
        <f t="shared" si="1"/>
        <v>4.58</v>
      </c>
      <c r="AA22" s="21" t="s">
        <v>40</v>
      </c>
      <c r="AB22" s="23">
        <f t="shared" si="3"/>
        <v>99.966721275666231</v>
      </c>
      <c r="AC22" s="26">
        <f t="shared" si="4"/>
        <v>0</v>
      </c>
      <c r="AD22" s="26">
        <f t="shared" si="10"/>
        <v>30.536999999999551</v>
      </c>
      <c r="AE22" s="26">
        <f t="shared" si="5"/>
        <v>0.76342499999998881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65" t="s">
        <v>16</v>
      </c>
      <c r="P23" s="65"/>
      <c r="Q23" s="65"/>
      <c r="R23" s="33">
        <f>AVERAGE(R5:R22)</f>
        <v>8.7561290322578778</v>
      </c>
      <c r="S23" s="25"/>
      <c r="T23" s="3"/>
      <c r="U23" s="3"/>
      <c r="V23" s="1"/>
      <c r="W23" s="52" t="s">
        <v>23</v>
      </c>
      <c r="X23" s="52"/>
      <c r="Y23" s="23">
        <f>AVERAGE(Y4:Y22)</f>
        <v>13.338421052631581</v>
      </c>
      <c r="Z23" s="23">
        <f>AVERAGE(Z4:Z22)</f>
        <v>4.536315789473683</v>
      </c>
      <c r="AA23" s="23">
        <f>AVERAGE(AA5:AA22)</f>
        <v>11.391902567478402</v>
      </c>
      <c r="AB23" s="23">
        <f>AVERAGE(AB4:AB22)</f>
        <v>99.966663195718638</v>
      </c>
      <c r="AC23" s="53"/>
      <c r="AD23" s="54"/>
      <c r="AE23" s="55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66" t="s">
        <v>15</v>
      </c>
      <c r="P24" s="66"/>
      <c r="Q24" s="66"/>
      <c r="R24" s="33">
        <f>-((M4-M22)*$C$12/100)/(180/60)/$C$5</f>
        <v>2.4322580645160774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7" t="s">
        <v>38</v>
      </c>
      <c r="F26" s="36"/>
      <c r="G26" s="64" t="s">
        <v>10</v>
      </c>
      <c r="H26" s="64"/>
      <c r="I26" s="64"/>
      <c r="J26" s="64"/>
      <c r="K26" s="37"/>
      <c r="L26" s="64" t="s">
        <v>11</v>
      </c>
      <c r="M26" s="64"/>
      <c r="N26" s="64"/>
      <c r="O26" s="64"/>
      <c r="P26" s="64"/>
      <c r="Q26" s="64"/>
      <c r="R26" s="64"/>
      <c r="S26" s="64"/>
      <c r="T26" s="38"/>
      <c r="U26" s="38"/>
      <c r="V26" s="2"/>
      <c r="W26" s="16"/>
      <c r="X26" s="16"/>
      <c r="Y26" s="16"/>
      <c r="Z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7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7"/>
      <c r="F28" s="19">
        <v>0</v>
      </c>
      <c r="G28" s="40">
        <v>12.66</v>
      </c>
      <c r="H28" s="40">
        <v>15.4</v>
      </c>
      <c r="I28" s="19"/>
      <c r="J28" s="19"/>
      <c r="K28" s="19"/>
      <c r="L28" s="40">
        <v>3.67</v>
      </c>
      <c r="M28" s="40">
        <v>27.02</v>
      </c>
      <c r="N28" s="19"/>
      <c r="O28" s="19"/>
      <c r="P28" s="46">
        <v>0</v>
      </c>
      <c r="Q28" s="46"/>
      <c r="R28" s="19"/>
      <c r="S28" s="23">
        <f>(1-((L28/1000)/G28))*100</f>
        <v>99.971011058451822</v>
      </c>
      <c r="T28" s="25"/>
      <c r="U28" s="25"/>
      <c r="V28" s="2"/>
      <c r="W28" s="48"/>
      <c r="X28" s="48"/>
      <c r="Y28" s="16"/>
      <c r="Z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7"/>
      <c r="F29" s="19">
        <v>10</v>
      </c>
      <c r="G29" s="40">
        <v>12.71</v>
      </c>
      <c r="H29" s="40">
        <v>15.37</v>
      </c>
      <c r="I29" s="19">
        <f t="shared" ref="I29:I46" si="15">(H28-H29)*10</f>
        <v>0.30000000000001137</v>
      </c>
      <c r="J29" s="19">
        <f>I29*$C$11</f>
        <v>6.492000000000246</v>
      </c>
      <c r="K29" s="19"/>
      <c r="L29" s="40">
        <v>3.83</v>
      </c>
      <c r="M29" s="40">
        <v>27.02</v>
      </c>
      <c r="N29" s="21">
        <f>-(M28-M29)*10</f>
        <v>0</v>
      </c>
      <c r="O29" s="21">
        <f t="shared" ref="O29:O46" si="16">N29*$C$12</f>
        <v>0</v>
      </c>
      <c r="P29" s="23">
        <f>O29+P28</f>
        <v>0</v>
      </c>
      <c r="Q29" s="23">
        <f>(P29/$C$23)*100</f>
        <v>0</v>
      </c>
      <c r="R29" s="21" t="s">
        <v>40</v>
      </c>
      <c r="S29" s="23">
        <f>(1-((L29/1000)/G29))*100</f>
        <v>99.969866247049566</v>
      </c>
      <c r="T29" s="25"/>
      <c r="U29" s="25"/>
      <c r="V29" s="2"/>
      <c r="W29" s="16"/>
      <c r="X29" s="16"/>
      <c r="Y29" s="16"/>
      <c r="Z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7"/>
      <c r="F30" s="19">
        <v>20</v>
      </c>
      <c r="G30" s="40">
        <v>12.71</v>
      </c>
      <c r="H30" s="40">
        <v>15.35</v>
      </c>
      <c r="I30" s="19">
        <f t="shared" si="15"/>
        <v>0.19999999999999574</v>
      </c>
      <c r="J30" s="19">
        <f t="shared" ref="J30:J46" si="17">I30*$C$11</f>
        <v>4.3279999999999079</v>
      </c>
      <c r="K30" s="19"/>
      <c r="L30" s="40">
        <v>3.81</v>
      </c>
      <c r="M30" s="40">
        <v>27.02</v>
      </c>
      <c r="N30" s="21">
        <f t="shared" ref="N30:N46" si="18">-(M29-M30)*10</f>
        <v>0</v>
      </c>
      <c r="O30" s="21">
        <f t="shared" si="16"/>
        <v>0</v>
      </c>
      <c r="P30" s="23">
        <f t="shared" ref="P30:P46" si="19">O30+P29</f>
        <v>0</v>
      </c>
      <c r="Q30" s="23">
        <f t="shared" ref="Q30:Q46" si="20">(P30/$C$23)*100</f>
        <v>0</v>
      </c>
      <c r="R30" s="21" t="s">
        <v>40</v>
      </c>
      <c r="S30" s="23">
        <f t="shared" ref="S30:S46" si="21">(1-((L30/1000)/G30))*100</f>
        <v>99.97002360346184</v>
      </c>
      <c r="T30" s="25"/>
      <c r="U30" s="25"/>
      <c r="V30" s="2"/>
      <c r="W30" s="16"/>
      <c r="X30" s="16"/>
      <c r="Y30" s="16"/>
      <c r="Z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7"/>
      <c r="F31" s="19">
        <v>30</v>
      </c>
      <c r="G31" s="40">
        <v>12.74</v>
      </c>
      <c r="H31" s="40">
        <v>15.34</v>
      </c>
      <c r="I31" s="19">
        <f t="shared" si="15"/>
        <v>9.9999999999997868E-2</v>
      </c>
      <c r="J31" s="19">
        <f t="shared" si="17"/>
        <v>2.163999999999954</v>
      </c>
      <c r="K31" s="19"/>
      <c r="L31" s="40">
        <v>3.76</v>
      </c>
      <c r="M31" s="40">
        <v>27.08</v>
      </c>
      <c r="N31" s="21">
        <f t="shared" si="18"/>
        <v>0.59999999999998721</v>
      </c>
      <c r="O31" s="21">
        <f t="shared" si="16"/>
        <v>13.571999999999711</v>
      </c>
      <c r="P31" s="23">
        <f t="shared" si="19"/>
        <v>13.571999999999711</v>
      </c>
      <c r="Q31" s="23">
        <f t="shared" si="20"/>
        <v>0.33929999999999277</v>
      </c>
      <c r="R31" s="21">
        <f t="shared" ref="R31:R45" si="22">(O31/1000)/((1/6)*$C$5)</f>
        <v>18.763133640552596</v>
      </c>
      <c r="S31" s="23">
        <f t="shared" si="21"/>
        <v>99.970486656200947</v>
      </c>
      <c r="T31" s="25"/>
      <c r="U31" s="25"/>
      <c r="V31" s="2"/>
      <c r="W31" s="16"/>
      <c r="X31" s="16"/>
      <c r="Y31" s="16"/>
      <c r="Z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7"/>
      <c r="F32" s="19">
        <v>40</v>
      </c>
      <c r="G32" s="40">
        <v>12.67</v>
      </c>
      <c r="H32" s="40">
        <v>15.32</v>
      </c>
      <c r="I32" s="19">
        <f t="shared" si="15"/>
        <v>0.19999999999999574</v>
      </c>
      <c r="J32" s="19">
        <f t="shared" si="17"/>
        <v>4.3279999999999079</v>
      </c>
      <c r="K32" s="19"/>
      <c r="L32" s="40">
        <v>3.61</v>
      </c>
      <c r="M32" s="40">
        <v>27.08</v>
      </c>
      <c r="N32" s="21">
        <f t="shared" si="18"/>
        <v>0</v>
      </c>
      <c r="O32" s="21">
        <f t="shared" si="16"/>
        <v>0</v>
      </c>
      <c r="P32" s="23">
        <f t="shared" si="19"/>
        <v>13.571999999999711</v>
      </c>
      <c r="Q32" s="23">
        <f t="shared" si="20"/>
        <v>0.33929999999999277</v>
      </c>
      <c r="R32" s="21" t="s">
        <v>40</v>
      </c>
      <c r="S32" s="23">
        <f t="shared" si="21"/>
        <v>99.971507498026838</v>
      </c>
      <c r="T32" s="25"/>
      <c r="U32" s="25"/>
      <c r="V32" s="2"/>
      <c r="W32" s="16"/>
      <c r="X32" s="16"/>
      <c r="Y32" s="16"/>
      <c r="Z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7"/>
      <c r="F33" s="19">
        <v>50</v>
      </c>
      <c r="G33" s="40">
        <v>12.69</v>
      </c>
      <c r="H33" s="40">
        <v>15.15</v>
      </c>
      <c r="I33" s="19">
        <f t="shared" si="15"/>
        <v>1.6999999999999993</v>
      </c>
      <c r="J33" s="19">
        <f t="shared" si="17"/>
        <v>36.787999999999982</v>
      </c>
      <c r="K33" s="19"/>
      <c r="L33" s="40">
        <v>3.5</v>
      </c>
      <c r="M33" s="40">
        <v>27.1</v>
      </c>
      <c r="N33" s="21">
        <f t="shared" si="18"/>
        <v>0.20000000000003126</v>
      </c>
      <c r="O33" s="21">
        <f t="shared" si="16"/>
        <v>4.524000000000707</v>
      </c>
      <c r="P33" s="23">
        <f t="shared" si="19"/>
        <v>18.096000000000419</v>
      </c>
      <c r="Q33" s="23">
        <f t="shared" si="20"/>
        <v>0.45240000000001052</v>
      </c>
      <c r="R33" s="21">
        <f t="shared" si="22"/>
        <v>6.2543778801853094</v>
      </c>
      <c r="S33" s="23">
        <f t="shared" si="21"/>
        <v>99.972419227738371</v>
      </c>
      <c r="T33" s="25"/>
      <c r="U33" s="25"/>
      <c r="V33" s="2"/>
      <c r="W33" s="16"/>
      <c r="X33" s="45"/>
      <c r="Y33" s="16"/>
      <c r="Z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7"/>
      <c r="F34" s="19">
        <v>60</v>
      </c>
      <c r="G34" s="40">
        <v>12.81</v>
      </c>
      <c r="H34" s="40">
        <v>15.15</v>
      </c>
      <c r="I34" s="19">
        <f t="shared" si="15"/>
        <v>0</v>
      </c>
      <c r="J34" s="19">
        <f t="shared" si="17"/>
        <v>0</v>
      </c>
      <c r="K34" s="19"/>
      <c r="L34" s="40">
        <v>3.39</v>
      </c>
      <c r="M34" s="40">
        <v>27.1</v>
      </c>
      <c r="N34" s="21">
        <f t="shared" si="18"/>
        <v>0</v>
      </c>
      <c r="O34" s="21">
        <f t="shared" si="16"/>
        <v>0</v>
      </c>
      <c r="P34" s="23">
        <f t="shared" si="19"/>
        <v>18.096000000000419</v>
      </c>
      <c r="Q34" s="23">
        <f t="shared" si="20"/>
        <v>0.45240000000001052</v>
      </c>
      <c r="R34" s="21" t="s">
        <v>40</v>
      </c>
      <c r="S34" s="23">
        <f t="shared" si="21"/>
        <v>99.973536299765811</v>
      </c>
      <c r="T34" s="25"/>
      <c r="U34" s="25"/>
      <c r="V34" s="2"/>
      <c r="W34" s="16"/>
      <c r="X34" s="45"/>
      <c r="Y34" s="16"/>
      <c r="Z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7"/>
      <c r="F35" s="19">
        <v>70</v>
      </c>
      <c r="G35" s="40">
        <v>12.83</v>
      </c>
      <c r="H35" s="40">
        <v>15.02</v>
      </c>
      <c r="I35" s="19">
        <f t="shared" si="15"/>
        <v>1.3000000000000078</v>
      </c>
      <c r="J35" s="19">
        <f t="shared" si="17"/>
        <v>28.132000000000168</v>
      </c>
      <c r="K35" s="19"/>
      <c r="L35" s="40">
        <v>3.29</v>
      </c>
      <c r="M35" s="40">
        <v>27.1</v>
      </c>
      <c r="N35" s="21">
        <f t="shared" si="18"/>
        <v>0</v>
      </c>
      <c r="O35" s="21">
        <f t="shared" si="16"/>
        <v>0</v>
      </c>
      <c r="P35" s="23">
        <f t="shared" si="19"/>
        <v>18.096000000000419</v>
      </c>
      <c r="Q35" s="23">
        <f t="shared" si="20"/>
        <v>0.45240000000001052</v>
      </c>
      <c r="R35" s="21" t="s">
        <v>40</v>
      </c>
      <c r="S35" s="23">
        <f t="shared" si="21"/>
        <v>99.974356975837878</v>
      </c>
      <c r="T35" s="25"/>
      <c r="U35" s="25"/>
      <c r="V35" s="2"/>
      <c r="W35" s="16"/>
      <c r="X35" s="45"/>
      <c r="Y35" s="16"/>
      <c r="Z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7"/>
      <c r="F36" s="19">
        <v>80</v>
      </c>
      <c r="G36" s="40">
        <v>12.85</v>
      </c>
      <c r="H36" s="40">
        <v>15.02</v>
      </c>
      <c r="I36" s="19">
        <f t="shared" si="15"/>
        <v>0</v>
      </c>
      <c r="J36" s="19">
        <f t="shared" si="17"/>
        <v>0</v>
      </c>
      <c r="K36" s="19"/>
      <c r="L36" s="40">
        <v>3.2</v>
      </c>
      <c r="M36" s="40">
        <v>27.1</v>
      </c>
      <c r="N36" s="21">
        <f t="shared" si="18"/>
        <v>0</v>
      </c>
      <c r="O36" s="21">
        <f t="shared" si="16"/>
        <v>0</v>
      </c>
      <c r="P36" s="23">
        <f t="shared" si="19"/>
        <v>18.096000000000419</v>
      </c>
      <c r="Q36" s="23">
        <f t="shared" si="20"/>
        <v>0.45240000000001052</v>
      </c>
      <c r="R36" s="21" t="s">
        <v>40</v>
      </c>
      <c r="S36" s="23">
        <f t="shared" si="21"/>
        <v>99.975097276264592</v>
      </c>
      <c r="T36" s="25"/>
      <c r="U36" s="25"/>
      <c r="V36" s="2"/>
      <c r="W36" s="16"/>
      <c r="X36" s="45"/>
      <c r="Y36" s="16"/>
      <c r="Z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7"/>
      <c r="F37" s="19">
        <v>90</v>
      </c>
      <c r="G37" s="40">
        <v>12.88</v>
      </c>
      <c r="H37" s="40">
        <v>15</v>
      </c>
      <c r="I37" s="19">
        <f t="shared" si="15"/>
        <v>0.19999999999999574</v>
      </c>
      <c r="J37" s="19">
        <f t="shared" si="17"/>
        <v>4.3279999999999079</v>
      </c>
      <c r="K37" s="19"/>
      <c r="L37" s="40">
        <v>3.15</v>
      </c>
      <c r="M37" s="40">
        <v>27.1</v>
      </c>
      <c r="N37" s="21">
        <f t="shared" si="18"/>
        <v>0</v>
      </c>
      <c r="O37" s="21">
        <f t="shared" si="16"/>
        <v>0</v>
      </c>
      <c r="P37" s="23">
        <f t="shared" si="19"/>
        <v>18.096000000000419</v>
      </c>
      <c r="Q37" s="23">
        <f t="shared" si="20"/>
        <v>0.45240000000001052</v>
      </c>
      <c r="R37" s="21" t="s">
        <v>40</v>
      </c>
      <c r="S37" s="23">
        <f t="shared" si="21"/>
        <v>99.97554347826086</v>
      </c>
      <c r="T37" s="25"/>
      <c r="U37" s="25"/>
      <c r="V37" s="2"/>
      <c r="W37" s="16"/>
      <c r="X37" s="45"/>
      <c r="Y37" s="16"/>
      <c r="Z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7"/>
      <c r="F38" s="19">
        <v>100</v>
      </c>
      <c r="G38" s="40">
        <v>12.9</v>
      </c>
      <c r="H38" s="40">
        <v>14.98</v>
      </c>
      <c r="I38" s="19">
        <f t="shared" si="15"/>
        <v>0.19999999999999574</v>
      </c>
      <c r="J38" s="19">
        <f t="shared" si="17"/>
        <v>4.3279999999999079</v>
      </c>
      <c r="K38" s="19"/>
      <c r="L38" s="40">
        <v>3.05</v>
      </c>
      <c r="M38" s="40">
        <v>27.1</v>
      </c>
      <c r="N38" s="21">
        <f t="shared" si="18"/>
        <v>0</v>
      </c>
      <c r="O38" s="21">
        <f t="shared" si="16"/>
        <v>0</v>
      </c>
      <c r="P38" s="23">
        <f t="shared" si="19"/>
        <v>18.096000000000419</v>
      </c>
      <c r="Q38" s="23">
        <f t="shared" si="20"/>
        <v>0.45240000000001052</v>
      </c>
      <c r="R38" s="21" t="s">
        <v>40</v>
      </c>
      <c r="S38" s="23">
        <f t="shared" si="21"/>
        <v>99.976356589147287</v>
      </c>
      <c r="T38" s="25"/>
      <c r="U38" s="25"/>
      <c r="V38" s="2"/>
      <c r="W38" s="16"/>
      <c r="X38" s="45"/>
      <c r="Y38" s="16"/>
      <c r="Z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7"/>
      <c r="F39" s="19">
        <v>110</v>
      </c>
      <c r="G39" s="40">
        <v>12.92</v>
      </c>
      <c r="H39" s="40">
        <v>14.93</v>
      </c>
      <c r="I39" s="19">
        <f t="shared" si="15"/>
        <v>0.50000000000000711</v>
      </c>
      <c r="J39" s="19">
        <f t="shared" si="17"/>
        <v>10.820000000000155</v>
      </c>
      <c r="K39" s="19"/>
      <c r="L39" s="40">
        <v>3.08</v>
      </c>
      <c r="M39" s="40">
        <v>27.1</v>
      </c>
      <c r="N39" s="21">
        <f t="shared" si="18"/>
        <v>0</v>
      </c>
      <c r="O39" s="21">
        <f t="shared" si="16"/>
        <v>0</v>
      </c>
      <c r="P39" s="23">
        <f t="shared" si="19"/>
        <v>18.096000000000419</v>
      </c>
      <c r="Q39" s="23">
        <f t="shared" si="20"/>
        <v>0.45240000000001052</v>
      </c>
      <c r="R39" s="21" t="s">
        <v>40</v>
      </c>
      <c r="S39" s="23">
        <f t="shared" si="21"/>
        <v>99.976160990712074</v>
      </c>
      <c r="T39" s="25"/>
      <c r="U39" s="25"/>
      <c r="V39" s="2"/>
      <c r="W39" s="16"/>
      <c r="X39" s="45"/>
      <c r="Y39" s="16"/>
      <c r="Z39" s="16"/>
      <c r="AF39" s="16"/>
      <c r="AG39" s="16"/>
    </row>
    <row r="40" spans="1:39" ht="17.25" x14ac:dyDescent="0.3">
      <c r="A40" s="1"/>
      <c r="B40" s="1"/>
      <c r="C40" s="1"/>
      <c r="D40" s="2"/>
      <c r="E40" s="57"/>
      <c r="F40" s="19">
        <v>120</v>
      </c>
      <c r="G40" s="40">
        <v>12.94</v>
      </c>
      <c r="H40" s="40">
        <v>14.9</v>
      </c>
      <c r="I40" s="19">
        <f t="shared" si="15"/>
        <v>0.29999999999999361</v>
      </c>
      <c r="J40" s="19">
        <f t="shared" si="17"/>
        <v>6.4919999999998614</v>
      </c>
      <c r="K40" s="19"/>
      <c r="L40" s="40">
        <v>3.1</v>
      </c>
      <c r="M40" s="40">
        <v>27.1</v>
      </c>
      <c r="N40" s="21">
        <f t="shared" si="18"/>
        <v>0</v>
      </c>
      <c r="O40" s="21">
        <f t="shared" si="16"/>
        <v>0</v>
      </c>
      <c r="P40" s="23">
        <f t="shared" si="19"/>
        <v>18.096000000000419</v>
      </c>
      <c r="Q40" s="23">
        <f t="shared" si="20"/>
        <v>0.45240000000001052</v>
      </c>
      <c r="R40" s="21" t="s">
        <v>40</v>
      </c>
      <c r="S40" s="23">
        <f t="shared" si="21"/>
        <v>99.976043276661514</v>
      </c>
      <c r="T40" s="25"/>
      <c r="U40" s="25"/>
      <c r="V40" s="2"/>
      <c r="W40" s="16"/>
      <c r="X40" s="45"/>
      <c r="Y40" s="16"/>
      <c r="Z40" s="16"/>
      <c r="AF40" s="16"/>
    </row>
    <row r="41" spans="1:39" ht="17.25" x14ac:dyDescent="0.3">
      <c r="A41" s="1"/>
      <c r="B41" s="1"/>
      <c r="C41" s="1"/>
      <c r="D41" s="2"/>
      <c r="E41" s="57"/>
      <c r="F41" s="19">
        <v>130</v>
      </c>
      <c r="G41" s="40">
        <v>12.96</v>
      </c>
      <c r="H41" s="40">
        <v>14.88</v>
      </c>
      <c r="I41" s="19">
        <f t="shared" si="15"/>
        <v>0.19999999999999574</v>
      </c>
      <c r="J41" s="19">
        <f t="shared" si="17"/>
        <v>4.3279999999999079</v>
      </c>
      <c r="K41" s="19"/>
      <c r="L41" s="40">
        <v>3.1</v>
      </c>
      <c r="M41" s="40">
        <v>27.1</v>
      </c>
      <c r="N41" s="21">
        <f t="shared" si="18"/>
        <v>0</v>
      </c>
      <c r="O41" s="21">
        <f t="shared" si="16"/>
        <v>0</v>
      </c>
      <c r="P41" s="23">
        <f t="shared" si="19"/>
        <v>18.096000000000419</v>
      </c>
      <c r="Q41" s="23">
        <f t="shared" si="20"/>
        <v>0.45240000000001052</v>
      </c>
      <c r="R41" s="21" t="s">
        <v>40</v>
      </c>
      <c r="S41" s="23">
        <f t="shared" si="21"/>
        <v>99.976080246913583</v>
      </c>
      <c r="T41" s="25"/>
      <c r="U41" s="25"/>
      <c r="V41" s="2"/>
      <c r="W41" s="16"/>
      <c r="X41" s="45"/>
      <c r="Y41" s="16"/>
      <c r="Z41" s="16"/>
      <c r="AF41" s="16"/>
    </row>
    <row r="42" spans="1:39" ht="17.25" x14ac:dyDescent="0.3">
      <c r="E42" s="57"/>
      <c r="F42" s="19">
        <v>140</v>
      </c>
      <c r="G42" s="40">
        <v>12.99</v>
      </c>
      <c r="H42" s="40">
        <v>14.87</v>
      </c>
      <c r="I42" s="19">
        <f t="shared" si="15"/>
        <v>0.10000000000001563</v>
      </c>
      <c r="J42" s="19">
        <f t="shared" si="17"/>
        <v>2.1640000000003385</v>
      </c>
      <c r="K42" s="19"/>
      <c r="L42" s="40">
        <v>3.1</v>
      </c>
      <c r="M42" s="40">
        <v>27.1</v>
      </c>
      <c r="N42" s="21">
        <f t="shared" si="18"/>
        <v>0</v>
      </c>
      <c r="O42" s="21">
        <f t="shared" si="16"/>
        <v>0</v>
      </c>
      <c r="P42" s="23">
        <f t="shared" si="19"/>
        <v>18.096000000000419</v>
      </c>
      <c r="Q42" s="23">
        <f t="shared" si="20"/>
        <v>0.45240000000001052</v>
      </c>
      <c r="R42" s="21" t="s">
        <v>40</v>
      </c>
      <c r="S42" s="23">
        <f t="shared" si="21"/>
        <v>99.976135488837571</v>
      </c>
      <c r="T42" s="25"/>
      <c r="U42" s="25"/>
      <c r="V42" s="16"/>
      <c r="W42" s="16"/>
      <c r="X42" s="45"/>
      <c r="Y42" s="16"/>
      <c r="Z42" s="16"/>
    </row>
    <row r="43" spans="1:39" ht="17.25" x14ac:dyDescent="0.3">
      <c r="E43" s="57"/>
      <c r="F43" s="19">
        <v>150</v>
      </c>
      <c r="G43" s="40">
        <v>13.01</v>
      </c>
      <c r="H43" s="40">
        <v>14.83</v>
      </c>
      <c r="I43" s="19">
        <f t="shared" si="15"/>
        <v>0.39999999999999147</v>
      </c>
      <c r="J43" s="19">
        <f t="shared" si="17"/>
        <v>8.6559999999998158</v>
      </c>
      <c r="K43" s="19"/>
      <c r="L43" s="40">
        <v>3.1</v>
      </c>
      <c r="M43" s="40">
        <v>27.1</v>
      </c>
      <c r="N43" s="21">
        <f t="shared" si="18"/>
        <v>0</v>
      </c>
      <c r="O43" s="21">
        <f t="shared" si="16"/>
        <v>0</v>
      </c>
      <c r="P43" s="23">
        <f t="shared" si="19"/>
        <v>18.096000000000419</v>
      </c>
      <c r="Q43" s="23">
        <f t="shared" si="20"/>
        <v>0.45240000000001052</v>
      </c>
      <c r="R43" s="21" t="s">
        <v>40</v>
      </c>
      <c r="S43" s="23">
        <f t="shared" si="21"/>
        <v>99.976172175249815</v>
      </c>
      <c r="T43" s="25"/>
      <c r="U43" s="25"/>
      <c r="V43" s="16"/>
      <c r="W43" s="16"/>
      <c r="X43" s="45"/>
      <c r="Y43" s="16"/>
      <c r="Z43" s="16"/>
    </row>
    <row r="44" spans="1:39" ht="17.25" x14ac:dyDescent="0.3">
      <c r="E44" s="57"/>
      <c r="F44" s="19">
        <v>160</v>
      </c>
      <c r="G44" s="40">
        <v>13.03</v>
      </c>
      <c r="H44" s="40">
        <v>14.8</v>
      </c>
      <c r="I44" s="19">
        <f t="shared" si="15"/>
        <v>0.29999999999999361</v>
      </c>
      <c r="J44" s="19">
        <f t="shared" si="17"/>
        <v>6.4919999999998614</v>
      </c>
      <c r="K44" s="19"/>
      <c r="L44" s="40">
        <v>3.1</v>
      </c>
      <c r="M44" s="40">
        <v>27.1</v>
      </c>
      <c r="N44" s="21">
        <f t="shared" si="18"/>
        <v>0</v>
      </c>
      <c r="O44" s="21">
        <f t="shared" si="16"/>
        <v>0</v>
      </c>
      <c r="P44" s="23">
        <f t="shared" si="19"/>
        <v>18.096000000000419</v>
      </c>
      <c r="Q44" s="23">
        <f t="shared" si="20"/>
        <v>0.45240000000001052</v>
      </c>
      <c r="R44" s="21" t="s">
        <v>40</v>
      </c>
      <c r="S44" s="23">
        <f t="shared" si="21"/>
        <v>99.97620874904068</v>
      </c>
      <c r="T44" s="25"/>
      <c r="U44" s="25"/>
      <c r="V44" s="16"/>
      <c r="W44" s="16"/>
      <c r="X44" s="45"/>
      <c r="Y44" s="16"/>
      <c r="Z44" s="16"/>
    </row>
    <row r="45" spans="1:39" ht="17.25" x14ac:dyDescent="0.3">
      <c r="E45" s="57"/>
      <c r="F45" s="19">
        <v>170</v>
      </c>
      <c r="G45" s="40">
        <v>13.05</v>
      </c>
      <c r="H45" s="40">
        <v>14.76</v>
      </c>
      <c r="I45" s="19">
        <f t="shared" si="15"/>
        <v>0.40000000000000924</v>
      </c>
      <c r="J45" s="19">
        <f t="shared" si="17"/>
        <v>8.6560000000001995</v>
      </c>
      <c r="K45" s="19"/>
      <c r="L45" s="40">
        <v>3.1</v>
      </c>
      <c r="M45" s="40">
        <v>27.15</v>
      </c>
      <c r="N45" s="21">
        <f t="shared" si="18"/>
        <v>0.49999999999997158</v>
      </c>
      <c r="O45" s="21">
        <f t="shared" si="16"/>
        <v>11.309999999999357</v>
      </c>
      <c r="P45" s="23">
        <f t="shared" si="19"/>
        <v>29.405999999999779</v>
      </c>
      <c r="Q45" s="23">
        <f t="shared" si="20"/>
        <v>0.73514999999999453</v>
      </c>
      <c r="R45" s="21">
        <f t="shared" si="22"/>
        <v>15.635944700459941</v>
      </c>
      <c r="S45" s="23">
        <f t="shared" si="21"/>
        <v>99.976245210727967</v>
      </c>
      <c r="T45" s="25"/>
      <c r="U45" s="25"/>
      <c r="V45" s="16"/>
      <c r="W45" s="16"/>
      <c r="X45" s="45"/>
      <c r="Y45" s="16"/>
      <c r="Z45" s="16"/>
    </row>
    <row r="46" spans="1:39" ht="17.25" x14ac:dyDescent="0.3">
      <c r="E46" s="57"/>
      <c r="F46" s="19">
        <v>180</v>
      </c>
      <c r="G46" s="40">
        <v>13.08</v>
      </c>
      <c r="H46" s="40">
        <v>14.73</v>
      </c>
      <c r="I46" s="19">
        <f t="shared" si="15"/>
        <v>0.29999999999999361</v>
      </c>
      <c r="J46" s="19">
        <f t="shared" si="17"/>
        <v>6.4919999999998614</v>
      </c>
      <c r="K46" s="19"/>
      <c r="L46" s="40">
        <v>3.1</v>
      </c>
      <c r="M46" s="40">
        <v>27.15</v>
      </c>
      <c r="N46" s="21">
        <f t="shared" si="18"/>
        <v>0</v>
      </c>
      <c r="O46" s="21">
        <f t="shared" si="16"/>
        <v>0</v>
      </c>
      <c r="P46" s="23">
        <f t="shared" si="19"/>
        <v>29.405999999999779</v>
      </c>
      <c r="Q46" s="23">
        <f t="shared" si="20"/>
        <v>0.73514999999999453</v>
      </c>
      <c r="R46" s="21" t="s">
        <v>40</v>
      </c>
      <c r="S46" s="23">
        <f t="shared" si="21"/>
        <v>99.976299694189606</v>
      </c>
      <c r="T46" s="25"/>
      <c r="U46" s="25"/>
      <c r="V46" s="16"/>
      <c r="W46" s="16"/>
      <c r="X46" s="45"/>
      <c r="Y46" s="16"/>
      <c r="Z46" s="16"/>
      <c r="AE46" s="16"/>
    </row>
    <row r="47" spans="1:39" ht="17.25" x14ac:dyDescent="0.3">
      <c r="E47" s="30"/>
      <c r="F47" s="31"/>
      <c r="G47" s="31"/>
      <c r="H47" s="31"/>
      <c r="I47" s="31"/>
      <c r="J47" s="44"/>
      <c r="K47" s="31"/>
      <c r="L47" s="31"/>
      <c r="M47" s="31"/>
      <c r="N47" s="31"/>
      <c r="O47" s="44" t="s">
        <v>16</v>
      </c>
      <c r="P47" s="44"/>
      <c r="Q47" s="44"/>
      <c r="R47" s="49">
        <f>AVERAGE(R29:R46)</f>
        <v>13.551152073732615</v>
      </c>
      <c r="V47" s="16"/>
      <c r="W47" s="16"/>
      <c r="X47" s="45"/>
      <c r="Y47" s="16"/>
      <c r="Z47" s="16"/>
      <c r="AE47" s="16"/>
    </row>
    <row r="48" spans="1:39" ht="17.25" x14ac:dyDescent="0.3">
      <c r="E48" s="30"/>
      <c r="F48" s="31"/>
      <c r="G48" s="31"/>
      <c r="H48" s="31"/>
      <c r="I48" s="31"/>
      <c r="J48" s="44"/>
      <c r="K48" s="31"/>
      <c r="L48" s="31"/>
      <c r="M48" s="31"/>
      <c r="N48" s="31"/>
      <c r="O48" s="44" t="s">
        <v>15</v>
      </c>
      <c r="P48" s="44"/>
      <c r="Q48" s="44"/>
      <c r="R48" s="49">
        <f>-((M28-M46)*$C$12/100)/(180/60)/$C$5</f>
        <v>2.2585253456221026</v>
      </c>
      <c r="V48" s="16"/>
      <c r="W48" s="16"/>
      <c r="X48" s="45"/>
      <c r="Y48" s="16"/>
      <c r="Z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</row>
    <row r="50" spans="5:30" ht="20.25" x14ac:dyDescent="0.3">
      <c r="E50" s="59"/>
      <c r="F50" s="35"/>
      <c r="G50" s="60"/>
      <c r="H50" s="60"/>
      <c r="I50" s="60"/>
      <c r="J50" s="60"/>
      <c r="K50" s="30"/>
      <c r="L50" s="60"/>
      <c r="M50" s="60"/>
      <c r="N50" s="60"/>
      <c r="O50" s="60"/>
      <c r="P50" s="60"/>
      <c r="Q50" s="60"/>
      <c r="R50" s="60"/>
      <c r="S50" s="60"/>
      <c r="T50" s="38"/>
      <c r="U50" s="38"/>
      <c r="V50" s="16"/>
      <c r="W50" s="16"/>
      <c r="X50" s="16"/>
      <c r="Y50" s="16"/>
      <c r="Z50" s="16"/>
      <c r="AA50" s="16"/>
    </row>
    <row r="51" spans="5:30" ht="17.25" x14ac:dyDescent="0.3">
      <c r="E51" s="59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59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59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59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59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59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59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59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59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59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59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59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59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59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59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59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59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59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59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59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2">
    <mergeCell ref="E50:E70"/>
    <mergeCell ref="G50:J50"/>
    <mergeCell ref="L50:S50"/>
    <mergeCell ref="C20:C21"/>
    <mergeCell ref="Z2:AA2"/>
    <mergeCell ref="X2:X3"/>
    <mergeCell ref="E26:E46"/>
    <mergeCell ref="G26:J26"/>
    <mergeCell ref="L26:S26"/>
    <mergeCell ref="O23:Q23"/>
    <mergeCell ref="O24:Q24"/>
    <mergeCell ref="B20:B21"/>
    <mergeCell ref="E2:E22"/>
    <mergeCell ref="G2:J2"/>
    <mergeCell ref="L2:S2"/>
    <mergeCell ref="W2:W22"/>
    <mergeCell ref="AB2:AB3"/>
    <mergeCell ref="AC2:AC3"/>
    <mergeCell ref="AD2:AD3"/>
    <mergeCell ref="AE2:AE3"/>
    <mergeCell ref="W23:X23"/>
    <mergeCell ref="AC23:AE23"/>
  </mergeCells>
  <dataValidations count="4">
    <dataValidation type="list" allowBlank="1" showInputMessage="1" showErrorMessage="1" sqref="C5" xr:uid="{625E1364-2781-47DE-86AF-BF0ECCF73890}">
      <formula1>"0.00434"</formula1>
    </dataValidation>
    <dataValidation type="list" allowBlank="1" showInputMessage="1" showErrorMessage="1" sqref="C23" xr:uid="{65F8ADD5-C925-42E3-9C21-654764D816F6}">
      <formula1>"2000, 2500, 2750, 3000, 4000"</formula1>
    </dataValidation>
    <dataValidation type="list" allowBlank="1" showInputMessage="1" showErrorMessage="1" sqref="C7" xr:uid="{C495DEE1-DF51-42A8-A2F1-970952F7EEA3}">
      <formula1>"40, 60, 80"</formula1>
    </dataValidation>
    <dataValidation type="list" allowBlank="1" showInputMessage="1" showErrorMessage="1" sqref="C4" xr:uid="{83D53FD0-17D3-4D17-B028-F6BD7B4535D3}">
      <formula1>"GVHP, HVHP"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08EF-D3BA-40A3-B777-62FD23E91D65}">
  <dimension ref="A1:AM72"/>
  <sheetViews>
    <sheetView tabSelected="1" zoomScale="55" zoomScaleNormal="55" workbookViewId="0">
      <selection activeCell="I52" sqref="I52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19.5" customHeight="1" x14ac:dyDescent="0.35">
      <c r="A2" s="1"/>
      <c r="B2" s="6" t="s">
        <v>19</v>
      </c>
      <c r="C2" s="7">
        <v>11191</v>
      </c>
      <c r="D2" s="8"/>
      <c r="E2" s="57" t="s">
        <v>12</v>
      </c>
      <c r="F2" s="9"/>
      <c r="G2" s="58" t="s">
        <v>10</v>
      </c>
      <c r="H2" s="58"/>
      <c r="I2" s="58"/>
      <c r="J2" s="58"/>
      <c r="K2" s="10"/>
      <c r="L2" s="58" t="s">
        <v>11</v>
      </c>
      <c r="M2" s="58"/>
      <c r="N2" s="58"/>
      <c r="O2" s="58"/>
      <c r="P2" s="58"/>
      <c r="Q2" s="58"/>
      <c r="R2" s="58"/>
      <c r="S2" s="58"/>
      <c r="T2" s="11"/>
      <c r="U2" s="11"/>
      <c r="V2" s="1"/>
      <c r="W2" s="57" t="s">
        <v>23</v>
      </c>
      <c r="X2" s="63" t="s">
        <v>7</v>
      </c>
      <c r="Y2" s="10" t="s">
        <v>24</v>
      </c>
      <c r="Z2" s="52" t="s">
        <v>11</v>
      </c>
      <c r="AA2" s="52"/>
      <c r="AB2" s="50" t="s">
        <v>17</v>
      </c>
      <c r="AC2" s="50" t="s">
        <v>28</v>
      </c>
      <c r="AD2" s="50" t="s">
        <v>14</v>
      </c>
      <c r="AE2" s="50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7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7"/>
      <c r="X3" s="63"/>
      <c r="Y3" s="14" t="s">
        <v>8</v>
      </c>
      <c r="Z3" s="17" t="s">
        <v>18</v>
      </c>
      <c r="AA3" s="14" t="s">
        <v>33</v>
      </c>
      <c r="AB3" s="51"/>
      <c r="AC3" s="51"/>
      <c r="AD3" s="51"/>
      <c r="AE3" s="51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26</v>
      </c>
      <c r="D4" s="8"/>
      <c r="E4" s="57"/>
      <c r="F4" s="19">
        <v>0</v>
      </c>
      <c r="G4" s="20">
        <v>12.61</v>
      </c>
      <c r="H4" s="20">
        <v>15.7</v>
      </c>
      <c r="I4" s="21"/>
      <c r="J4" s="21"/>
      <c r="K4" s="21"/>
      <c r="L4" s="20">
        <v>7.23</v>
      </c>
      <c r="M4" s="20">
        <v>26.48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7"/>
      <c r="X4" s="19">
        <v>0</v>
      </c>
      <c r="Y4" s="20">
        <f t="shared" ref="Y4:Y22" si="0">AVERAGE(G4,G28)</f>
        <v>12.885</v>
      </c>
      <c r="Z4" s="23">
        <f t="shared" ref="Z4:Z22" si="1">AVERAGE(L4,L28)</f>
        <v>6.44</v>
      </c>
      <c r="AA4" s="21">
        <v>0</v>
      </c>
      <c r="AB4" s="23">
        <f>AVERAGE(S4,S28)</f>
        <v>99.957066869300917</v>
      </c>
      <c r="AC4" s="26"/>
      <c r="AD4" s="22">
        <f>AVERAGE(P4,P28)</f>
        <v>0</v>
      </c>
      <c r="AE4" s="22" t="e">
        <f>AVERAGE(Q4,Q28)</f>
        <v>#DIV/0!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7"/>
      <c r="F5" s="19">
        <v>10</v>
      </c>
      <c r="G5" s="20">
        <v>12.64</v>
      </c>
      <c r="H5" s="20">
        <v>15.6</v>
      </c>
      <c r="I5" s="21">
        <f>(H4-H5)*10</f>
        <v>0.99999999999999645</v>
      </c>
      <c r="J5" s="21">
        <f>I5*$C$11</f>
        <v>21.639999999999922</v>
      </c>
      <c r="K5" s="21"/>
      <c r="L5" s="20">
        <v>7.47</v>
      </c>
      <c r="M5" s="20">
        <v>26.48</v>
      </c>
      <c r="N5" s="21">
        <f>-(M4-M5)*10</f>
        <v>0</v>
      </c>
      <c r="O5" s="21">
        <f>N5*$C$12</f>
        <v>0</v>
      </c>
      <c r="P5" s="23">
        <f>O5+P4</f>
        <v>0</v>
      </c>
      <c r="Q5" s="23">
        <f>(P5/$C$23)*100</f>
        <v>0</v>
      </c>
      <c r="R5" s="21" t="s">
        <v>40</v>
      </c>
      <c r="S5" s="23">
        <f t="shared" ref="S5:S22" si="2">(1-((L4/1000)/G5))*100</f>
        <v>99.942800632911386</v>
      </c>
      <c r="T5" s="3"/>
      <c r="U5" s="25"/>
      <c r="V5" s="1"/>
      <c r="W5" s="57"/>
      <c r="X5" s="19">
        <v>10</v>
      </c>
      <c r="Y5" s="20">
        <f t="shared" si="0"/>
        <v>12.91</v>
      </c>
      <c r="Z5" s="23">
        <f t="shared" si="1"/>
        <v>6.9450000000000003</v>
      </c>
      <c r="AA5" s="21" t="s">
        <v>40</v>
      </c>
      <c r="AB5" s="23">
        <f t="shared" ref="AB5:AB22" si="3">AVERAGE(S5,S29)</f>
        <v>99.947045232995904</v>
      </c>
      <c r="AC5" s="26">
        <f t="shared" ref="AC5:AC19" si="4">AVERAGE(O5,O29)</f>
        <v>0</v>
      </c>
      <c r="AD5" s="26">
        <f>AC5+AD4</f>
        <v>0</v>
      </c>
      <c r="AE5" s="26">
        <f>(AD5/$C$23)*100</f>
        <v>0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7"/>
      <c r="F6" s="19">
        <v>20</v>
      </c>
      <c r="G6" s="20">
        <v>12.67</v>
      </c>
      <c r="H6" s="27">
        <v>15.6</v>
      </c>
      <c r="I6" s="21">
        <f>(H5-X33)*10</f>
        <v>156</v>
      </c>
      <c r="J6" s="21">
        <f t="shared" ref="J6:J22" si="5">I6*$C$11</f>
        <v>3375.84</v>
      </c>
      <c r="K6" s="21"/>
      <c r="L6" s="20">
        <v>7.5</v>
      </c>
      <c r="M6" s="20">
        <v>26.5</v>
      </c>
      <c r="N6" s="21">
        <f t="shared" ref="N6:N22" si="6">-(M5-M6)*10</f>
        <v>0.19999999999999574</v>
      </c>
      <c r="O6" s="21">
        <f>N6*$C$12</f>
        <v>4.5239999999999041</v>
      </c>
      <c r="P6" s="23">
        <f t="shared" ref="P6:P22" si="7">O6+P5</f>
        <v>4.5239999999999041</v>
      </c>
      <c r="Q6" s="23">
        <f t="shared" ref="Q6:Q22" si="8">(P6/$C$23)*100</f>
        <v>0.11309999999999761</v>
      </c>
      <c r="R6" s="21" t="s">
        <v>40</v>
      </c>
      <c r="S6" s="23">
        <f t="shared" si="2"/>
        <v>99.941041831097081</v>
      </c>
      <c r="T6" s="3"/>
      <c r="U6" s="25"/>
      <c r="V6" s="1"/>
      <c r="W6" s="57"/>
      <c r="X6" s="19">
        <v>20</v>
      </c>
      <c r="Y6" s="20">
        <f t="shared" si="0"/>
        <v>12.940000000000001</v>
      </c>
      <c r="Z6" s="23">
        <f t="shared" si="1"/>
        <v>7.23</v>
      </c>
      <c r="AA6" s="21" t="s">
        <v>40</v>
      </c>
      <c r="AB6" s="23">
        <f t="shared" si="3"/>
        <v>99.944177236517504</v>
      </c>
      <c r="AC6" s="26">
        <f t="shared" si="4"/>
        <v>2.261999999999952</v>
      </c>
      <c r="AD6" s="26">
        <f t="shared" ref="AD6:AD22" si="9">AC6+AD5</f>
        <v>2.261999999999952</v>
      </c>
      <c r="AE6" s="26">
        <f t="shared" ref="AE6:AE22" si="10">(AD6/$C$23)*100</f>
        <v>5.6549999999998803E-2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7"/>
      <c r="F7" s="19">
        <v>30</v>
      </c>
      <c r="G7" s="20">
        <v>12.68</v>
      </c>
      <c r="H7" s="27">
        <v>15.6</v>
      </c>
      <c r="I7" s="21">
        <f t="shared" ref="I7:I22" si="11">(X33-X34)*10</f>
        <v>0</v>
      </c>
      <c r="J7" s="21">
        <f t="shared" si="5"/>
        <v>0</v>
      </c>
      <c r="K7" s="21"/>
      <c r="L7" s="20">
        <v>7.48</v>
      </c>
      <c r="M7" s="20">
        <v>26.5</v>
      </c>
      <c r="N7" s="21">
        <f t="shared" si="6"/>
        <v>0</v>
      </c>
      <c r="O7" s="21">
        <f t="shared" ref="O7:O22" si="12">N7*$C$12</f>
        <v>0</v>
      </c>
      <c r="P7" s="23">
        <f t="shared" si="7"/>
        <v>4.5239999999999041</v>
      </c>
      <c r="Q7" s="23">
        <f t="shared" si="8"/>
        <v>0.11309999999999761</v>
      </c>
      <c r="R7" s="21" t="s">
        <v>40</v>
      </c>
      <c r="S7" s="23">
        <f t="shared" si="2"/>
        <v>99.940851735015769</v>
      </c>
      <c r="T7" s="3"/>
      <c r="U7" s="25"/>
      <c r="V7" s="1"/>
      <c r="W7" s="57"/>
      <c r="X7" s="19">
        <v>30</v>
      </c>
      <c r="Y7" s="20">
        <f t="shared" si="0"/>
        <v>12.98</v>
      </c>
      <c r="Z7" s="23">
        <f t="shared" si="1"/>
        <v>7.4350000000000005</v>
      </c>
      <c r="AA7" s="21">
        <f t="shared" ref="AA7:AA22" si="13">AVERAGE(R7,R31)</f>
        <v>31.271889400920994</v>
      </c>
      <c r="AB7" s="23">
        <f t="shared" si="3"/>
        <v>99.942602072327162</v>
      </c>
      <c r="AC7" s="26">
        <f t="shared" si="4"/>
        <v>11.309999999999759</v>
      </c>
      <c r="AD7" s="26">
        <f t="shared" si="9"/>
        <v>13.571999999999711</v>
      </c>
      <c r="AE7" s="26">
        <f t="shared" si="10"/>
        <v>0.33929999999999277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7"/>
      <c r="F8" s="19">
        <v>40</v>
      </c>
      <c r="G8" s="20">
        <v>12.7</v>
      </c>
      <c r="H8" s="27">
        <v>15.6</v>
      </c>
      <c r="I8" s="21">
        <f t="shared" si="11"/>
        <v>0</v>
      </c>
      <c r="J8" s="21">
        <f t="shared" si="5"/>
        <v>0</v>
      </c>
      <c r="K8" s="21"/>
      <c r="L8" s="20">
        <v>7.46</v>
      </c>
      <c r="M8" s="20">
        <v>26.55</v>
      </c>
      <c r="N8" s="21">
        <f t="shared" si="6"/>
        <v>0.50000000000000711</v>
      </c>
      <c r="O8" s="21">
        <f t="shared" si="12"/>
        <v>11.31000000000016</v>
      </c>
      <c r="P8" s="23">
        <f t="shared" si="7"/>
        <v>15.834000000000064</v>
      </c>
      <c r="Q8" s="23">
        <f t="shared" si="8"/>
        <v>0.39585000000000159</v>
      </c>
      <c r="R8" s="21">
        <f t="shared" ref="R8:R22" si="14">(O8/1000)/((1/6)*$C$5)</f>
        <v>15.635944700461051</v>
      </c>
      <c r="S8" s="23">
        <f t="shared" si="2"/>
        <v>99.941102362204731</v>
      </c>
      <c r="T8" s="3"/>
      <c r="U8" s="25"/>
      <c r="V8" s="1"/>
      <c r="W8" s="57"/>
      <c r="X8" s="19">
        <v>40</v>
      </c>
      <c r="Y8" s="20">
        <f t="shared" si="0"/>
        <v>13.004999999999999</v>
      </c>
      <c r="Z8" s="23">
        <f t="shared" si="1"/>
        <v>7.7149999999999999</v>
      </c>
      <c r="AA8" s="21">
        <f t="shared" si="13"/>
        <v>15.635944700461051</v>
      </c>
      <c r="AB8" s="23">
        <f t="shared" si="3"/>
        <v>99.94061128628644</v>
      </c>
      <c r="AC8" s="26">
        <f t="shared" si="4"/>
        <v>11.31000000000016</v>
      </c>
      <c r="AD8" s="26">
        <f t="shared" si="9"/>
        <v>24.88199999999987</v>
      </c>
      <c r="AE8" s="26">
        <f t="shared" si="10"/>
        <v>0.62204999999999677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7"/>
      <c r="F9" s="19">
        <v>50</v>
      </c>
      <c r="G9" s="20">
        <v>12.73</v>
      </c>
      <c r="H9" s="27">
        <v>15.5</v>
      </c>
      <c r="I9" s="21">
        <f t="shared" si="11"/>
        <v>0</v>
      </c>
      <c r="J9" s="21">
        <f t="shared" si="5"/>
        <v>0</v>
      </c>
      <c r="K9" s="21"/>
      <c r="L9" s="20">
        <v>7.47</v>
      </c>
      <c r="M9" s="20">
        <v>26.55</v>
      </c>
      <c r="N9" s="21">
        <f t="shared" si="6"/>
        <v>0</v>
      </c>
      <c r="O9" s="21">
        <f t="shared" si="12"/>
        <v>0</v>
      </c>
      <c r="P9" s="23">
        <f t="shared" si="7"/>
        <v>15.834000000000064</v>
      </c>
      <c r="Q9" s="23">
        <f t="shared" si="8"/>
        <v>0.39585000000000159</v>
      </c>
      <c r="R9" s="21" t="s">
        <v>40</v>
      </c>
      <c r="S9" s="23">
        <f t="shared" si="2"/>
        <v>99.941398271798903</v>
      </c>
      <c r="T9" s="3"/>
      <c r="U9" s="25"/>
      <c r="V9" s="1"/>
      <c r="W9" s="57"/>
      <c r="X9" s="19">
        <v>50</v>
      </c>
      <c r="Y9" s="20">
        <f t="shared" si="0"/>
        <v>13.02</v>
      </c>
      <c r="Z9" s="23">
        <f t="shared" si="1"/>
        <v>7.92</v>
      </c>
      <c r="AA9" s="21" t="s">
        <v>40</v>
      </c>
      <c r="AB9" s="23">
        <f t="shared" si="3"/>
        <v>99.939256611481724</v>
      </c>
      <c r="AC9" s="26">
        <f t="shared" si="4"/>
        <v>0</v>
      </c>
      <c r="AD9" s="26">
        <f t="shared" si="9"/>
        <v>24.88199999999987</v>
      </c>
      <c r="AE9" s="26">
        <f t="shared" si="10"/>
        <v>0.62204999999999677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7"/>
      <c r="F10" s="19">
        <v>60</v>
      </c>
      <c r="G10" s="20">
        <v>12.75</v>
      </c>
      <c r="H10" s="27">
        <v>15.5</v>
      </c>
      <c r="I10" s="21">
        <f t="shared" si="11"/>
        <v>0</v>
      </c>
      <c r="J10" s="21">
        <f t="shared" si="5"/>
        <v>0</v>
      </c>
      <c r="K10" s="21"/>
      <c r="L10" s="20">
        <v>7.4</v>
      </c>
      <c r="M10" s="20">
        <v>26.57</v>
      </c>
      <c r="N10" s="21">
        <f t="shared" si="6"/>
        <v>0.19999999999999574</v>
      </c>
      <c r="O10" s="21">
        <f t="shared" si="12"/>
        <v>4.5239999999999041</v>
      </c>
      <c r="P10" s="23">
        <f t="shared" si="7"/>
        <v>20.357999999999969</v>
      </c>
      <c r="Q10" s="23">
        <f t="shared" si="8"/>
        <v>0.50894999999999924</v>
      </c>
      <c r="R10" s="21">
        <f t="shared" si="14"/>
        <v>6.2543778801841992</v>
      </c>
      <c r="S10" s="23">
        <f t="shared" si="2"/>
        <v>99.941411764705876</v>
      </c>
      <c r="T10" s="3"/>
      <c r="U10" s="25"/>
      <c r="V10" s="1"/>
      <c r="W10" s="57"/>
      <c r="X10" s="19">
        <v>60</v>
      </c>
      <c r="Y10" s="20">
        <f t="shared" si="0"/>
        <v>13.04</v>
      </c>
      <c r="Z10" s="23">
        <f t="shared" si="1"/>
        <v>8.1349999999999998</v>
      </c>
      <c r="AA10" s="21">
        <f t="shared" si="13"/>
        <v>10.945161290322625</v>
      </c>
      <c r="AB10" s="23">
        <f t="shared" si="3"/>
        <v>99.937435064648511</v>
      </c>
      <c r="AC10" s="26">
        <f t="shared" si="4"/>
        <v>7.9170000000000318</v>
      </c>
      <c r="AD10" s="26">
        <f t="shared" si="9"/>
        <v>32.7989999999999</v>
      </c>
      <c r="AE10" s="26">
        <f t="shared" si="10"/>
        <v>0.81997499999999746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7"/>
      <c r="F11" s="19">
        <v>70</v>
      </c>
      <c r="G11" s="20">
        <v>12.79</v>
      </c>
      <c r="H11" s="27">
        <v>15.48</v>
      </c>
      <c r="I11" s="21">
        <f t="shared" si="11"/>
        <v>0</v>
      </c>
      <c r="J11" s="21">
        <f t="shared" si="5"/>
        <v>0</v>
      </c>
      <c r="K11" s="21"/>
      <c r="L11" s="20">
        <v>7.3</v>
      </c>
      <c r="M11" s="20">
        <v>26.6</v>
      </c>
      <c r="N11" s="21">
        <f t="shared" si="6"/>
        <v>0.30000000000001137</v>
      </c>
      <c r="O11" s="21">
        <f t="shared" si="12"/>
        <v>6.7860000000002572</v>
      </c>
      <c r="P11" s="23">
        <f t="shared" si="7"/>
        <v>27.144000000000226</v>
      </c>
      <c r="Q11" s="23">
        <f t="shared" si="8"/>
        <v>0.67860000000000564</v>
      </c>
      <c r="R11" s="21">
        <f t="shared" si="14"/>
        <v>9.3815668202768538</v>
      </c>
      <c r="S11" s="23">
        <f t="shared" si="2"/>
        <v>99.942142298670831</v>
      </c>
      <c r="T11" s="3"/>
      <c r="U11" s="25"/>
      <c r="V11" s="1"/>
      <c r="W11" s="57"/>
      <c r="X11" s="19">
        <v>70</v>
      </c>
      <c r="Y11" s="20">
        <f t="shared" si="0"/>
        <v>13.065</v>
      </c>
      <c r="Z11" s="23">
        <f t="shared" si="1"/>
        <v>8.31</v>
      </c>
      <c r="AA11" s="21">
        <f t="shared" si="13"/>
        <v>7.8179723502305265</v>
      </c>
      <c r="AB11" s="23">
        <f t="shared" si="3"/>
        <v>99.936138615602289</v>
      </c>
      <c r="AC11" s="26">
        <f t="shared" si="4"/>
        <v>5.6550000000000811</v>
      </c>
      <c r="AD11" s="26">
        <f t="shared" si="9"/>
        <v>38.453999999999979</v>
      </c>
      <c r="AE11" s="26">
        <f t="shared" si="10"/>
        <v>0.96134999999999948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7"/>
      <c r="F12" s="19">
        <v>80</v>
      </c>
      <c r="G12" s="20">
        <v>12.81</v>
      </c>
      <c r="H12" s="27">
        <v>15.45</v>
      </c>
      <c r="I12" s="21">
        <f t="shared" si="11"/>
        <v>0</v>
      </c>
      <c r="J12" s="21">
        <f t="shared" si="5"/>
        <v>0</v>
      </c>
      <c r="K12" s="21"/>
      <c r="L12" s="20">
        <v>7.2</v>
      </c>
      <c r="M12" s="20">
        <v>26.6</v>
      </c>
      <c r="N12" s="21">
        <f t="shared" si="6"/>
        <v>0</v>
      </c>
      <c r="O12" s="21">
        <f t="shared" si="12"/>
        <v>0</v>
      </c>
      <c r="P12" s="23">
        <f t="shared" si="7"/>
        <v>27.144000000000226</v>
      </c>
      <c r="Q12" s="23">
        <f t="shared" si="8"/>
        <v>0.67860000000000564</v>
      </c>
      <c r="R12" s="21" t="s">
        <v>40</v>
      </c>
      <c r="S12" s="23">
        <f t="shared" si="2"/>
        <v>99.943013270882119</v>
      </c>
      <c r="T12" s="3"/>
      <c r="U12" s="25"/>
      <c r="V12" s="1"/>
      <c r="W12" s="57"/>
      <c r="X12" s="19">
        <v>80</v>
      </c>
      <c r="Y12" s="20">
        <f t="shared" si="0"/>
        <v>13.08</v>
      </c>
      <c r="Z12" s="23">
        <f t="shared" si="1"/>
        <v>8.4600000000000009</v>
      </c>
      <c r="AA12" s="21" t="s">
        <v>40</v>
      </c>
      <c r="AB12" s="23">
        <f t="shared" si="3"/>
        <v>99.935102141059033</v>
      </c>
      <c r="AC12" s="26">
        <f t="shared" si="4"/>
        <v>0</v>
      </c>
      <c r="AD12" s="26">
        <f t="shared" si="9"/>
        <v>38.453999999999979</v>
      </c>
      <c r="AE12" s="26">
        <f t="shared" si="10"/>
        <v>0.96134999999999948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7"/>
      <c r="F13" s="19">
        <v>90</v>
      </c>
      <c r="G13" s="20">
        <v>12.81</v>
      </c>
      <c r="H13" s="27">
        <v>15.35</v>
      </c>
      <c r="I13" s="21">
        <f t="shared" si="11"/>
        <v>0</v>
      </c>
      <c r="J13" s="21">
        <f t="shared" si="5"/>
        <v>0</v>
      </c>
      <c r="K13" s="21"/>
      <c r="L13" s="20">
        <v>7.2</v>
      </c>
      <c r="M13" s="20">
        <v>26.61</v>
      </c>
      <c r="N13" s="21">
        <f t="shared" si="6"/>
        <v>9.9999999999980105E-2</v>
      </c>
      <c r="O13" s="21">
        <f t="shared" si="12"/>
        <v>2.2619999999995501</v>
      </c>
      <c r="P13" s="23">
        <f t="shared" si="7"/>
        <v>29.405999999999775</v>
      </c>
      <c r="Q13" s="23">
        <f t="shared" si="8"/>
        <v>0.73514999999999442</v>
      </c>
      <c r="R13" s="21">
        <f t="shared" si="14"/>
        <v>3.127188940091544</v>
      </c>
      <c r="S13" s="23">
        <f t="shared" si="2"/>
        <v>99.943793911007035</v>
      </c>
      <c r="T13" s="3"/>
      <c r="U13" s="25"/>
      <c r="V13" s="1"/>
      <c r="W13" s="57"/>
      <c r="X13" s="19">
        <v>90</v>
      </c>
      <c r="Y13" s="20">
        <f t="shared" si="0"/>
        <v>13.095000000000001</v>
      </c>
      <c r="Z13" s="23">
        <f t="shared" si="1"/>
        <v>8.6549999999999994</v>
      </c>
      <c r="AA13" s="21">
        <f t="shared" si="13"/>
        <v>3.127188940091544</v>
      </c>
      <c r="AB13" s="23">
        <f t="shared" si="3"/>
        <v>99.934116686445222</v>
      </c>
      <c r="AC13" s="26">
        <f t="shared" si="4"/>
        <v>1.1309999999997751</v>
      </c>
      <c r="AD13" s="26">
        <f t="shared" si="9"/>
        <v>39.584999999999752</v>
      </c>
      <c r="AE13" s="26">
        <f t="shared" si="10"/>
        <v>0.98962499999999376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7"/>
      <c r="F14" s="19">
        <v>100</v>
      </c>
      <c r="G14" s="20">
        <v>12.85</v>
      </c>
      <c r="H14" s="27">
        <v>15.35</v>
      </c>
      <c r="I14" s="21">
        <f t="shared" si="11"/>
        <v>0</v>
      </c>
      <c r="J14" s="21">
        <f t="shared" si="5"/>
        <v>0</v>
      </c>
      <c r="K14" s="21"/>
      <c r="L14" s="20">
        <v>7.2</v>
      </c>
      <c r="M14" s="20">
        <v>26.65</v>
      </c>
      <c r="N14" s="21">
        <f t="shared" si="6"/>
        <v>0.39999999999999147</v>
      </c>
      <c r="O14" s="21">
        <f t="shared" si="12"/>
        <v>9.0479999999998082</v>
      </c>
      <c r="P14" s="23">
        <f t="shared" si="7"/>
        <v>38.453999999999581</v>
      </c>
      <c r="Q14" s="23">
        <f t="shared" si="8"/>
        <v>0.96134999999998949</v>
      </c>
      <c r="R14" s="21">
        <f t="shared" si="14"/>
        <v>12.508755760368398</v>
      </c>
      <c r="S14" s="23">
        <f t="shared" si="2"/>
        <v>99.943968871595331</v>
      </c>
      <c r="T14" s="3"/>
      <c r="U14" s="25"/>
      <c r="V14" s="1"/>
      <c r="W14" s="57"/>
      <c r="X14" s="19">
        <v>100</v>
      </c>
      <c r="Y14" s="20">
        <f t="shared" si="0"/>
        <v>13.129999999999999</v>
      </c>
      <c r="Z14" s="23">
        <f t="shared" si="1"/>
        <v>8.8550000000000004</v>
      </c>
      <c r="AA14" s="21">
        <f t="shared" si="13"/>
        <v>10.945161290322627</v>
      </c>
      <c r="AB14" s="23">
        <f t="shared" si="3"/>
        <v>99.932797262046734</v>
      </c>
      <c r="AC14" s="26">
        <f t="shared" si="4"/>
        <v>7.9170000000000327</v>
      </c>
      <c r="AD14" s="26">
        <f t="shared" si="9"/>
        <v>47.501999999999782</v>
      </c>
      <c r="AE14" s="26">
        <f t="shared" si="10"/>
        <v>1.1875499999999946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7"/>
      <c r="F15" s="19">
        <v>110</v>
      </c>
      <c r="G15" s="20">
        <v>12.89</v>
      </c>
      <c r="H15" s="27">
        <v>15.3</v>
      </c>
      <c r="I15" s="21">
        <f t="shared" si="11"/>
        <v>0</v>
      </c>
      <c r="J15" s="21">
        <f t="shared" si="5"/>
        <v>0</v>
      </c>
      <c r="K15" s="21"/>
      <c r="L15" s="20">
        <v>7.16</v>
      </c>
      <c r="M15" s="20">
        <v>26.66</v>
      </c>
      <c r="N15" s="21">
        <f t="shared" si="6"/>
        <v>0.10000000000001563</v>
      </c>
      <c r="O15" s="21">
        <f t="shared" si="12"/>
        <v>2.2620000000003535</v>
      </c>
      <c r="P15" s="23">
        <f t="shared" si="7"/>
        <v>40.715999999999937</v>
      </c>
      <c r="Q15" s="23">
        <f t="shared" si="8"/>
        <v>1.0178999999999985</v>
      </c>
      <c r="R15" s="21">
        <f t="shared" si="14"/>
        <v>3.1271889400926547</v>
      </c>
      <c r="S15" s="23">
        <f t="shared" si="2"/>
        <v>99.944142746314967</v>
      </c>
      <c r="T15" s="3"/>
      <c r="U15" s="25"/>
      <c r="V15" s="1"/>
      <c r="W15" s="57"/>
      <c r="X15" s="19">
        <v>110</v>
      </c>
      <c r="Y15" s="20">
        <f t="shared" si="0"/>
        <v>13.155000000000001</v>
      </c>
      <c r="Z15" s="23">
        <f t="shared" si="1"/>
        <v>9</v>
      </c>
      <c r="AA15" s="21">
        <f t="shared" si="13"/>
        <v>9.3815668202768521</v>
      </c>
      <c r="AB15" s="23">
        <f t="shared" si="3"/>
        <v>99.931683891786392</v>
      </c>
      <c r="AC15" s="26">
        <f t="shared" si="4"/>
        <v>6.7860000000002572</v>
      </c>
      <c r="AD15" s="26">
        <f t="shared" si="9"/>
        <v>54.288000000000039</v>
      </c>
      <c r="AE15" s="26">
        <f t="shared" si="10"/>
        <v>1.3572000000000009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7"/>
      <c r="F16" s="19">
        <v>120</v>
      </c>
      <c r="G16" s="20">
        <v>12.9</v>
      </c>
      <c r="H16" s="27">
        <v>15.26</v>
      </c>
      <c r="I16" s="21">
        <f t="shared" si="11"/>
        <v>0</v>
      </c>
      <c r="J16" s="21">
        <f t="shared" si="5"/>
        <v>0</v>
      </c>
      <c r="K16" s="21"/>
      <c r="L16" s="20">
        <v>7.07</v>
      </c>
      <c r="M16" s="20">
        <v>26.7</v>
      </c>
      <c r="N16" s="21">
        <f t="shared" si="6"/>
        <v>0.39999999999999147</v>
      </c>
      <c r="O16" s="21">
        <f t="shared" si="12"/>
        <v>9.0479999999998082</v>
      </c>
      <c r="P16" s="23">
        <f t="shared" si="7"/>
        <v>49.763999999999747</v>
      </c>
      <c r="Q16" s="23">
        <f t="shared" si="8"/>
        <v>1.2440999999999935</v>
      </c>
      <c r="R16" s="21">
        <f t="shared" si="14"/>
        <v>12.508755760368398</v>
      </c>
      <c r="S16" s="23">
        <f t="shared" si="2"/>
        <v>99.944496124031019</v>
      </c>
      <c r="T16" s="3"/>
      <c r="U16" s="25"/>
      <c r="V16" s="1"/>
      <c r="W16" s="57"/>
      <c r="X16" s="19">
        <v>120</v>
      </c>
      <c r="Y16" s="20">
        <f t="shared" si="0"/>
        <v>13.190000000000001</v>
      </c>
      <c r="Z16" s="23">
        <f t="shared" si="1"/>
        <v>9.14</v>
      </c>
      <c r="AA16" s="21">
        <f t="shared" si="13"/>
        <v>9.3815668202762978</v>
      </c>
      <c r="AB16" s="23">
        <f t="shared" si="3"/>
        <v>99.93066794332114</v>
      </c>
      <c r="AC16" s="26">
        <f t="shared" si="4"/>
        <v>6.7859999999998557</v>
      </c>
      <c r="AD16" s="26">
        <f t="shared" si="9"/>
        <v>61.073999999999899</v>
      </c>
      <c r="AE16" s="26">
        <f t="shared" si="10"/>
        <v>1.5268499999999974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7"/>
      <c r="F17" s="19">
        <v>130</v>
      </c>
      <c r="G17" s="20">
        <v>12.92</v>
      </c>
      <c r="H17" s="27">
        <v>15.23</v>
      </c>
      <c r="I17" s="21">
        <f t="shared" si="11"/>
        <v>0</v>
      </c>
      <c r="J17" s="21">
        <f t="shared" si="5"/>
        <v>0</v>
      </c>
      <c r="K17" s="21"/>
      <c r="L17" s="20">
        <v>7.09</v>
      </c>
      <c r="M17" s="20">
        <v>26.7</v>
      </c>
      <c r="N17" s="21">
        <f t="shared" si="6"/>
        <v>0</v>
      </c>
      <c r="O17" s="21">
        <f t="shared" si="12"/>
        <v>0</v>
      </c>
      <c r="P17" s="23">
        <f t="shared" si="7"/>
        <v>49.763999999999747</v>
      </c>
      <c r="Q17" s="23">
        <f t="shared" si="8"/>
        <v>1.2440999999999935</v>
      </c>
      <c r="R17" s="21" t="s">
        <v>40</v>
      </c>
      <c r="S17" s="23">
        <f t="shared" si="2"/>
        <v>99.945278637770897</v>
      </c>
      <c r="T17" s="3"/>
      <c r="U17" s="25"/>
      <c r="V17" s="1"/>
      <c r="W17" s="57"/>
      <c r="X17" s="19">
        <v>130</v>
      </c>
      <c r="Y17" s="20">
        <f t="shared" si="0"/>
        <v>13.2</v>
      </c>
      <c r="Z17" s="23">
        <f t="shared" si="1"/>
        <v>9.3049999999999997</v>
      </c>
      <c r="AA17" s="21">
        <f t="shared" si="13"/>
        <v>9.3815668202757436</v>
      </c>
      <c r="AB17" s="23">
        <f t="shared" si="3"/>
        <v>99.929909348559036</v>
      </c>
      <c r="AC17" s="26">
        <f t="shared" si="4"/>
        <v>3.3929999999997271</v>
      </c>
      <c r="AD17" s="26">
        <f t="shared" si="9"/>
        <v>64.466999999999629</v>
      </c>
      <c r="AE17" s="26">
        <f t="shared" si="10"/>
        <v>1.6116749999999909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7"/>
      <c r="F18" s="19">
        <v>140</v>
      </c>
      <c r="G18" s="20">
        <v>12.92</v>
      </c>
      <c r="H18" s="27">
        <v>15.2</v>
      </c>
      <c r="I18" s="21">
        <f t="shared" si="11"/>
        <v>0</v>
      </c>
      <c r="J18" s="21">
        <f t="shared" si="5"/>
        <v>0</v>
      </c>
      <c r="K18" s="21"/>
      <c r="L18" s="20">
        <v>7.03</v>
      </c>
      <c r="M18" s="20">
        <v>26.75</v>
      </c>
      <c r="N18" s="21">
        <f t="shared" si="6"/>
        <v>0.50000000000000711</v>
      </c>
      <c r="O18" s="21">
        <f t="shared" si="12"/>
        <v>11.31000000000016</v>
      </c>
      <c r="P18" s="23">
        <f t="shared" si="7"/>
        <v>61.073999999999906</v>
      </c>
      <c r="Q18" s="23">
        <f t="shared" si="8"/>
        <v>1.5268499999999976</v>
      </c>
      <c r="R18" s="21">
        <f t="shared" si="14"/>
        <v>15.635944700461051</v>
      </c>
      <c r="S18" s="23">
        <f t="shared" si="2"/>
        <v>99.945123839009284</v>
      </c>
      <c r="T18" s="3"/>
      <c r="U18" s="25"/>
      <c r="V18" s="1"/>
      <c r="W18" s="57"/>
      <c r="X18" s="19">
        <v>140</v>
      </c>
      <c r="Y18" s="20">
        <f t="shared" si="0"/>
        <v>13.205</v>
      </c>
      <c r="Z18" s="23">
        <f t="shared" si="1"/>
        <v>9.42</v>
      </c>
      <c r="AA18" s="21">
        <f t="shared" si="13"/>
        <v>12.508755760368953</v>
      </c>
      <c r="AB18" s="23">
        <f t="shared" si="3"/>
        <v>99.928788754197001</v>
      </c>
      <c r="AC18" s="26">
        <f t="shared" si="4"/>
        <v>9.0480000000002079</v>
      </c>
      <c r="AD18" s="26">
        <f t="shared" si="9"/>
        <v>73.514999999999844</v>
      </c>
      <c r="AE18" s="26">
        <f t="shared" si="10"/>
        <v>1.8378749999999962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7"/>
      <c r="F19" s="19">
        <v>150</v>
      </c>
      <c r="G19" s="20">
        <v>12.95</v>
      </c>
      <c r="H19" s="27">
        <v>15.2</v>
      </c>
      <c r="I19" s="21">
        <f t="shared" si="11"/>
        <v>0</v>
      </c>
      <c r="J19" s="21">
        <f t="shared" si="5"/>
        <v>0</v>
      </c>
      <c r="K19" s="21"/>
      <c r="L19" s="20">
        <v>7.06</v>
      </c>
      <c r="M19" s="20">
        <v>26.76</v>
      </c>
      <c r="N19" s="21">
        <f t="shared" si="6"/>
        <v>0.10000000000001563</v>
      </c>
      <c r="O19" s="21">
        <f t="shared" si="12"/>
        <v>2.2620000000003535</v>
      </c>
      <c r="P19" s="23">
        <f t="shared" si="7"/>
        <v>63.336000000000261</v>
      </c>
      <c r="Q19" s="23">
        <f t="shared" si="8"/>
        <v>1.5834000000000066</v>
      </c>
      <c r="R19" s="21">
        <f t="shared" si="14"/>
        <v>3.1271889400926547</v>
      </c>
      <c r="S19" s="23">
        <f t="shared" si="2"/>
        <v>99.945714285714288</v>
      </c>
      <c r="T19" s="3"/>
      <c r="U19" s="25"/>
      <c r="V19" s="1"/>
      <c r="W19" s="57"/>
      <c r="X19" s="19">
        <v>150</v>
      </c>
      <c r="Y19" s="20">
        <f t="shared" si="0"/>
        <v>13.244999999999999</v>
      </c>
      <c r="Z19" s="23">
        <f t="shared" si="1"/>
        <v>9.57</v>
      </c>
      <c r="AA19" s="21">
        <f t="shared" si="13"/>
        <v>4.6907834101384269</v>
      </c>
      <c r="AB19" s="23">
        <f t="shared" si="3"/>
        <v>99.928248575648865</v>
      </c>
      <c r="AC19" s="26">
        <f t="shared" si="4"/>
        <v>3.3930000000001286</v>
      </c>
      <c r="AD19" s="26">
        <f t="shared" si="9"/>
        <v>76.907999999999973</v>
      </c>
      <c r="AE19" s="26">
        <f t="shared" si="10"/>
        <v>1.9226999999999994</v>
      </c>
      <c r="AF19" s="4"/>
      <c r="AG19" s="4"/>
      <c r="AH19" s="4"/>
    </row>
    <row r="20" spans="1:39" ht="20.100000000000001" customHeight="1" x14ac:dyDescent="0.3">
      <c r="A20" s="1"/>
      <c r="B20" s="56" t="s">
        <v>41</v>
      </c>
      <c r="C20" s="61">
        <v>11870</v>
      </c>
      <c r="D20" s="2"/>
      <c r="E20" s="57"/>
      <c r="F20" s="19">
        <v>160</v>
      </c>
      <c r="G20" s="20">
        <v>12.98</v>
      </c>
      <c r="H20" s="27">
        <v>15.2</v>
      </c>
      <c r="I20" s="21">
        <f t="shared" si="11"/>
        <v>0</v>
      </c>
      <c r="J20" s="21">
        <f t="shared" si="5"/>
        <v>0</v>
      </c>
      <c r="K20" s="21"/>
      <c r="L20" s="20">
        <v>7.1</v>
      </c>
      <c r="M20" s="20">
        <v>26.78</v>
      </c>
      <c r="N20" s="21">
        <f t="shared" si="6"/>
        <v>0.19999999999999574</v>
      </c>
      <c r="O20" s="21">
        <f t="shared" si="12"/>
        <v>4.5239999999999041</v>
      </c>
      <c r="P20" s="23">
        <f t="shared" si="7"/>
        <v>67.86000000000017</v>
      </c>
      <c r="Q20" s="23">
        <f t="shared" si="8"/>
        <v>1.6965000000000043</v>
      </c>
      <c r="R20" s="21">
        <f t="shared" si="14"/>
        <v>6.2543778801841992</v>
      </c>
      <c r="S20" s="23">
        <f t="shared" si="2"/>
        <v>99.945608628659471</v>
      </c>
      <c r="T20" s="3"/>
      <c r="U20" s="25"/>
      <c r="V20" s="1"/>
      <c r="W20" s="57"/>
      <c r="X20" s="19">
        <v>160</v>
      </c>
      <c r="Y20" s="20">
        <f t="shared" si="0"/>
        <v>13.26</v>
      </c>
      <c r="Z20" s="23">
        <f t="shared" si="1"/>
        <v>9.76</v>
      </c>
      <c r="AA20" s="21">
        <f t="shared" si="13"/>
        <v>10.945161290322625</v>
      </c>
      <c r="AB20" s="23">
        <f t="shared" si="3"/>
        <v>99.926940207978191</v>
      </c>
      <c r="AC20" s="26">
        <f t="shared" ref="AC20:AC22" si="15">AVERAGE(O20,O44)</f>
        <v>7.9170000000000318</v>
      </c>
      <c r="AD20" s="26">
        <f t="shared" si="9"/>
        <v>84.825000000000003</v>
      </c>
      <c r="AE20" s="26">
        <f t="shared" si="10"/>
        <v>2.120625</v>
      </c>
      <c r="AF20" s="4"/>
      <c r="AG20" s="4"/>
      <c r="AH20" s="4"/>
    </row>
    <row r="21" spans="1:39" ht="20.100000000000001" customHeight="1" x14ac:dyDescent="0.3">
      <c r="A21" s="1"/>
      <c r="B21" s="56"/>
      <c r="C21" s="62"/>
      <c r="D21" s="2"/>
      <c r="E21" s="57"/>
      <c r="F21" s="19">
        <v>170</v>
      </c>
      <c r="G21" s="20">
        <v>13</v>
      </c>
      <c r="H21" s="28">
        <v>15.18</v>
      </c>
      <c r="I21" s="21">
        <f t="shared" si="11"/>
        <v>0</v>
      </c>
      <c r="J21" s="21">
        <f t="shared" si="5"/>
        <v>0</v>
      </c>
      <c r="K21" s="21"/>
      <c r="L21" s="20">
        <v>7.22</v>
      </c>
      <c r="M21" s="20">
        <v>26.78</v>
      </c>
      <c r="N21" s="21">
        <f t="shared" si="6"/>
        <v>0</v>
      </c>
      <c r="O21" s="21">
        <f t="shared" si="12"/>
        <v>0</v>
      </c>
      <c r="P21" s="23">
        <f t="shared" si="7"/>
        <v>67.86000000000017</v>
      </c>
      <c r="Q21" s="23">
        <f t="shared" si="8"/>
        <v>1.6965000000000043</v>
      </c>
      <c r="R21" s="21" t="s">
        <v>40</v>
      </c>
      <c r="S21" s="23">
        <f t="shared" si="2"/>
        <v>99.945384615384611</v>
      </c>
      <c r="T21" s="3"/>
      <c r="U21" s="25"/>
      <c r="V21" s="1"/>
      <c r="W21" s="57"/>
      <c r="X21" s="19">
        <v>170</v>
      </c>
      <c r="Y21" s="20">
        <f t="shared" si="0"/>
        <v>13.29</v>
      </c>
      <c r="Z21" s="23">
        <f t="shared" si="1"/>
        <v>9.93</v>
      </c>
      <c r="AA21" s="21">
        <f t="shared" si="13"/>
        <v>12.508755760368398</v>
      </c>
      <c r="AB21" s="23">
        <f t="shared" si="3"/>
        <v>99.926153279709979</v>
      </c>
      <c r="AC21" s="26">
        <f t="shared" si="15"/>
        <v>4.5239999999999041</v>
      </c>
      <c r="AD21" s="26">
        <f t="shared" si="9"/>
        <v>89.348999999999904</v>
      </c>
      <c r="AE21" s="26">
        <f t="shared" si="10"/>
        <v>2.2337249999999975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7"/>
      <c r="F22" s="19">
        <v>180</v>
      </c>
      <c r="G22" s="20">
        <v>13.02</v>
      </c>
      <c r="H22" s="28">
        <v>15.15</v>
      </c>
      <c r="I22" s="21">
        <f t="shared" si="11"/>
        <v>0</v>
      </c>
      <c r="J22" s="21">
        <f t="shared" si="5"/>
        <v>0</v>
      </c>
      <c r="K22" s="21"/>
      <c r="L22" s="20">
        <v>7.26</v>
      </c>
      <c r="M22" s="20">
        <v>26.8</v>
      </c>
      <c r="N22" s="21">
        <f t="shared" si="6"/>
        <v>0.19999999999999574</v>
      </c>
      <c r="O22" s="21">
        <f t="shared" si="12"/>
        <v>4.5239999999999041</v>
      </c>
      <c r="P22" s="23">
        <f t="shared" si="7"/>
        <v>72.384000000000071</v>
      </c>
      <c r="Q22" s="23">
        <f t="shared" si="8"/>
        <v>1.8096000000000019</v>
      </c>
      <c r="R22" s="21">
        <f t="shared" si="14"/>
        <v>6.2543778801841992</v>
      </c>
      <c r="S22" s="23">
        <f t="shared" si="2"/>
        <v>99.944546850998464</v>
      </c>
      <c r="T22" s="3"/>
      <c r="U22" s="25"/>
      <c r="V22" s="1"/>
      <c r="W22" s="57"/>
      <c r="X22" s="19">
        <v>180</v>
      </c>
      <c r="Y22" s="20">
        <f t="shared" si="0"/>
        <v>13.309999999999999</v>
      </c>
      <c r="Z22" s="23">
        <f t="shared" si="1"/>
        <v>10.105</v>
      </c>
      <c r="AA22" s="21">
        <f t="shared" si="13"/>
        <v>6.2543778801841992</v>
      </c>
      <c r="AB22" s="23">
        <f t="shared" si="3"/>
        <v>99.924663131381578</v>
      </c>
      <c r="AC22" s="26">
        <f t="shared" si="15"/>
        <v>2.261999999999952</v>
      </c>
      <c r="AD22" s="26">
        <f t="shared" si="9"/>
        <v>91.610999999999862</v>
      </c>
      <c r="AE22" s="26">
        <f t="shared" si="10"/>
        <v>2.2902749999999963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65" t="s">
        <v>16</v>
      </c>
      <c r="P23" s="65"/>
      <c r="Q23" s="65"/>
      <c r="R23" s="33">
        <f>AVERAGE(R5:R22)</f>
        <v>8.528697109342291</v>
      </c>
      <c r="S23" s="25"/>
      <c r="T23" s="3"/>
      <c r="U23" s="3"/>
      <c r="V23" s="1"/>
      <c r="W23" s="52" t="s">
        <v>23</v>
      </c>
      <c r="X23" s="52"/>
      <c r="Y23" s="23">
        <f>AVERAGE(Y4:Y22)</f>
        <v>13.105526315789474</v>
      </c>
      <c r="Z23" s="23">
        <f>AVERAGE(Z4:Z22)</f>
        <v>8.5436842105263171</v>
      </c>
      <c r="AA23" s="23">
        <f>AVERAGE(AA5:AA22)</f>
        <v>11.056846609611487</v>
      </c>
      <c r="AB23" s="23">
        <f>AVERAGE(AB4:AB22)</f>
        <v>99.935442326910191</v>
      </c>
      <c r="AC23" s="23"/>
      <c r="AD23" s="23"/>
      <c r="AE23" s="23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66" t="s">
        <v>15</v>
      </c>
      <c r="P24" s="66"/>
      <c r="Q24" s="66"/>
      <c r="R24" s="33">
        <f>-((M4-M22)*$C$12/100)/(180/60)/$C$5</f>
        <v>5.5594470046083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7" t="s">
        <v>13</v>
      </c>
      <c r="F26" s="36"/>
      <c r="G26" s="64" t="s">
        <v>10</v>
      </c>
      <c r="H26" s="64"/>
      <c r="I26" s="64"/>
      <c r="J26" s="64"/>
      <c r="K26" s="37"/>
      <c r="L26" s="64" t="s">
        <v>11</v>
      </c>
      <c r="M26" s="64"/>
      <c r="N26" s="64"/>
      <c r="O26" s="64"/>
      <c r="P26" s="64"/>
      <c r="Q26" s="64"/>
      <c r="R26" s="64"/>
      <c r="S26" s="64"/>
      <c r="T26" s="38"/>
      <c r="U26" s="38"/>
      <c r="V26" s="2"/>
      <c r="W26" s="16"/>
      <c r="X26" s="16"/>
      <c r="Y26" s="16"/>
      <c r="Z26" s="16"/>
      <c r="AA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7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A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7"/>
      <c r="F28" s="19">
        <v>0</v>
      </c>
      <c r="G28" s="20">
        <v>13.16</v>
      </c>
      <c r="H28" s="20">
        <v>15.1</v>
      </c>
      <c r="I28" s="21"/>
      <c r="J28" s="21"/>
      <c r="K28" s="21"/>
      <c r="L28" s="20">
        <v>5.65</v>
      </c>
      <c r="M28" s="20">
        <v>26.8</v>
      </c>
      <c r="N28" s="21"/>
      <c r="O28" s="21"/>
      <c r="P28" s="22">
        <v>0</v>
      </c>
      <c r="Q28" s="22"/>
      <c r="R28" s="21"/>
      <c r="S28" s="23">
        <f>(1-((L28/1000)/G28))*100</f>
        <v>99.957066869300917</v>
      </c>
      <c r="T28" s="25"/>
      <c r="U28" s="25"/>
      <c r="V28" s="2"/>
      <c r="W28" s="48"/>
      <c r="X28" s="48"/>
      <c r="Y28" s="16"/>
      <c r="Z28" s="16"/>
      <c r="AA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7"/>
      <c r="F29" s="19">
        <v>10</v>
      </c>
      <c r="G29" s="20">
        <v>13.18</v>
      </c>
      <c r="H29" s="20">
        <v>14.8</v>
      </c>
      <c r="I29" s="21">
        <f t="shared" ref="I29:I46" si="16">(H28-H29)*10</f>
        <v>2.9999999999999893</v>
      </c>
      <c r="J29" s="21">
        <f>I29*$C$11</f>
        <v>64.919999999999774</v>
      </c>
      <c r="K29" s="21"/>
      <c r="L29" s="20">
        <v>6.42</v>
      </c>
      <c r="M29" s="20">
        <v>26.8</v>
      </c>
      <c r="N29" s="21">
        <f>-(M28-M29)*10</f>
        <v>0</v>
      </c>
      <c r="O29" s="21">
        <f t="shared" ref="O29:O46" si="17">N29*$C$12</f>
        <v>0</v>
      </c>
      <c r="P29" s="23">
        <f>O29+P28</f>
        <v>0</v>
      </c>
      <c r="Q29" s="23">
        <f>(P29/$C$23)*100</f>
        <v>0</v>
      </c>
      <c r="R29" s="21" t="s">
        <v>40</v>
      </c>
      <c r="S29" s="23">
        <f>(1-((L29/1000)/G29))*100</f>
        <v>99.951289833080423</v>
      </c>
      <c r="T29" s="25"/>
      <c r="U29" s="25"/>
      <c r="V29" s="2"/>
      <c r="W29" s="16"/>
      <c r="X29" s="16"/>
      <c r="Y29" s="16"/>
      <c r="Z29" s="16"/>
      <c r="AA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7"/>
      <c r="F30" s="19">
        <v>20</v>
      </c>
      <c r="G30" s="20">
        <v>13.21</v>
      </c>
      <c r="H30" s="20">
        <v>14.8</v>
      </c>
      <c r="I30" s="21">
        <f t="shared" si="16"/>
        <v>0</v>
      </c>
      <c r="J30" s="21">
        <f t="shared" ref="J30:J46" si="18">I30*$C$11</f>
        <v>0</v>
      </c>
      <c r="K30" s="21"/>
      <c r="L30" s="20">
        <v>6.96</v>
      </c>
      <c r="M30" s="20">
        <v>26.8</v>
      </c>
      <c r="N30" s="21">
        <f t="shared" ref="N30:N46" si="19">-(M29-M30)*10</f>
        <v>0</v>
      </c>
      <c r="O30" s="21">
        <f t="shared" si="17"/>
        <v>0</v>
      </c>
      <c r="P30" s="23">
        <f t="shared" ref="P30:P46" si="20">O30+P29</f>
        <v>0</v>
      </c>
      <c r="Q30" s="23">
        <f t="shared" ref="Q30:Q46" si="21">(P30/$C$23)*100</f>
        <v>0</v>
      </c>
      <c r="R30" s="21" t="s">
        <v>40</v>
      </c>
      <c r="S30" s="23">
        <f t="shared" ref="S30:S46" si="22">(1-((L30/1000)/G30))*100</f>
        <v>99.947312641937927</v>
      </c>
      <c r="T30" s="25"/>
      <c r="U30" s="25"/>
      <c r="V30" s="2"/>
      <c r="W30" s="16"/>
      <c r="X30" s="16"/>
      <c r="Y30" s="16"/>
      <c r="Z30" s="16"/>
      <c r="AA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7"/>
      <c r="F31" s="19">
        <v>30</v>
      </c>
      <c r="G31" s="20">
        <v>13.28</v>
      </c>
      <c r="H31" s="20">
        <v>14.78</v>
      </c>
      <c r="I31" s="21">
        <f t="shared" si="16"/>
        <v>0.2000000000000135</v>
      </c>
      <c r="J31" s="21">
        <f t="shared" si="18"/>
        <v>4.3280000000002925</v>
      </c>
      <c r="K31" s="21"/>
      <c r="L31" s="20">
        <v>7.39</v>
      </c>
      <c r="M31" s="20">
        <v>26.9</v>
      </c>
      <c r="N31" s="21">
        <f t="shared" si="19"/>
        <v>0.99999999999997868</v>
      </c>
      <c r="O31" s="21">
        <f t="shared" si="17"/>
        <v>22.619999999999518</v>
      </c>
      <c r="P31" s="23">
        <f t="shared" si="20"/>
        <v>22.619999999999518</v>
      </c>
      <c r="Q31" s="23">
        <f t="shared" si="21"/>
        <v>0.56549999999998801</v>
      </c>
      <c r="R31" s="21">
        <f t="shared" ref="R31:R45" si="23">(O31/1000)/((1/6)*$C$5)</f>
        <v>31.271889400920994</v>
      </c>
      <c r="S31" s="23">
        <f t="shared" si="22"/>
        <v>99.944352409638554</v>
      </c>
      <c r="T31" s="25"/>
      <c r="U31" s="25"/>
      <c r="V31" s="2"/>
      <c r="W31" s="16"/>
      <c r="X31" s="16"/>
      <c r="Y31" s="16"/>
      <c r="Z31" s="16"/>
      <c r="AA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7"/>
      <c r="F32" s="19">
        <v>40</v>
      </c>
      <c r="G32" s="20">
        <v>13.31</v>
      </c>
      <c r="H32" s="20">
        <v>14.68</v>
      </c>
      <c r="I32" s="21">
        <f t="shared" si="16"/>
        <v>0.99999999999999645</v>
      </c>
      <c r="J32" s="21">
        <f t="shared" si="18"/>
        <v>21.639999999999922</v>
      </c>
      <c r="K32" s="21"/>
      <c r="L32" s="20">
        <v>7.97</v>
      </c>
      <c r="M32" s="20">
        <v>26.95</v>
      </c>
      <c r="N32" s="21">
        <f t="shared" si="19"/>
        <v>0.50000000000000711</v>
      </c>
      <c r="O32" s="21">
        <f t="shared" si="17"/>
        <v>11.31000000000016</v>
      </c>
      <c r="P32" s="23">
        <f t="shared" si="20"/>
        <v>33.92999999999968</v>
      </c>
      <c r="Q32" s="23">
        <f t="shared" si="21"/>
        <v>0.84824999999999207</v>
      </c>
      <c r="R32" s="21">
        <f t="shared" si="23"/>
        <v>15.635944700461051</v>
      </c>
      <c r="S32" s="23">
        <f t="shared" si="22"/>
        <v>99.94012021036815</v>
      </c>
      <c r="T32" s="25"/>
      <c r="U32" s="25"/>
      <c r="V32" s="2"/>
      <c r="W32" s="16"/>
      <c r="X32" s="16"/>
      <c r="Y32" s="16"/>
      <c r="Z32" s="16"/>
      <c r="AA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7"/>
      <c r="F33" s="19">
        <v>50</v>
      </c>
      <c r="G33" s="20">
        <v>13.31</v>
      </c>
      <c r="H33" s="20">
        <v>14.65</v>
      </c>
      <c r="I33" s="21">
        <f t="shared" si="16"/>
        <v>0.29999999999999361</v>
      </c>
      <c r="J33" s="21">
        <f t="shared" si="18"/>
        <v>6.4919999999998614</v>
      </c>
      <c r="K33" s="21"/>
      <c r="L33" s="20">
        <v>8.3699999999999992</v>
      </c>
      <c r="M33" s="20">
        <v>26.95</v>
      </c>
      <c r="N33" s="21">
        <f t="shared" si="19"/>
        <v>0</v>
      </c>
      <c r="O33" s="21">
        <f t="shared" si="17"/>
        <v>0</v>
      </c>
      <c r="P33" s="23">
        <f t="shared" si="20"/>
        <v>33.92999999999968</v>
      </c>
      <c r="Q33" s="23">
        <f t="shared" si="21"/>
        <v>0.84824999999999207</v>
      </c>
      <c r="R33" s="21" t="s">
        <v>40</v>
      </c>
      <c r="S33" s="23">
        <f t="shared" si="22"/>
        <v>99.937114951164546</v>
      </c>
      <c r="T33" s="25"/>
      <c r="U33" s="25"/>
      <c r="V33" s="2"/>
      <c r="W33" s="16"/>
      <c r="X33" s="45"/>
      <c r="Y33" s="16"/>
      <c r="Z33" s="16"/>
      <c r="AA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7"/>
      <c r="F34" s="19">
        <v>60</v>
      </c>
      <c r="G34" s="20">
        <v>13.33</v>
      </c>
      <c r="H34" s="20">
        <v>14.65</v>
      </c>
      <c r="I34" s="21">
        <f t="shared" si="16"/>
        <v>0</v>
      </c>
      <c r="J34" s="21">
        <f t="shared" si="18"/>
        <v>0</v>
      </c>
      <c r="K34" s="21"/>
      <c r="L34" s="20">
        <v>8.8699999999999992</v>
      </c>
      <c r="M34" s="20">
        <v>27</v>
      </c>
      <c r="N34" s="21">
        <f t="shared" si="19"/>
        <v>0.50000000000000711</v>
      </c>
      <c r="O34" s="21">
        <f t="shared" si="17"/>
        <v>11.31000000000016</v>
      </c>
      <c r="P34" s="23">
        <f t="shared" si="20"/>
        <v>45.239999999999839</v>
      </c>
      <c r="Q34" s="23">
        <f t="shared" si="21"/>
        <v>1.1309999999999958</v>
      </c>
      <c r="R34" s="21">
        <f t="shared" si="23"/>
        <v>15.635944700461051</v>
      </c>
      <c r="S34" s="23">
        <f t="shared" si="22"/>
        <v>99.933458364591147</v>
      </c>
      <c r="T34" s="25"/>
      <c r="U34" s="25"/>
      <c r="V34" s="2"/>
      <c r="W34" s="16"/>
      <c r="X34" s="45"/>
      <c r="Y34" s="16"/>
      <c r="Z34" s="16"/>
      <c r="AA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7"/>
      <c r="F35" s="19">
        <v>70</v>
      </c>
      <c r="G35" s="20">
        <v>13.34</v>
      </c>
      <c r="H35" s="20">
        <v>14.65</v>
      </c>
      <c r="I35" s="21">
        <f t="shared" si="16"/>
        <v>0</v>
      </c>
      <c r="J35" s="21">
        <f t="shared" si="18"/>
        <v>0</v>
      </c>
      <c r="K35" s="21"/>
      <c r="L35" s="20">
        <v>9.32</v>
      </c>
      <c r="M35" s="20">
        <v>27.02</v>
      </c>
      <c r="N35" s="21">
        <f t="shared" si="19"/>
        <v>0.19999999999999574</v>
      </c>
      <c r="O35" s="21">
        <f t="shared" si="17"/>
        <v>4.5239999999999041</v>
      </c>
      <c r="P35" s="23">
        <f t="shared" si="20"/>
        <v>49.76399999999974</v>
      </c>
      <c r="Q35" s="23">
        <f t="shared" si="21"/>
        <v>1.2440999999999935</v>
      </c>
      <c r="R35" s="21">
        <f t="shared" si="23"/>
        <v>6.2543778801841992</v>
      </c>
      <c r="S35" s="23">
        <f t="shared" si="22"/>
        <v>99.930134932533733</v>
      </c>
      <c r="T35" s="25"/>
      <c r="U35" s="25"/>
      <c r="V35" s="2"/>
      <c r="W35" s="16"/>
      <c r="X35" s="45"/>
      <c r="Y35" s="16"/>
      <c r="Z35" s="16"/>
      <c r="AA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7"/>
      <c r="F36" s="19">
        <v>80</v>
      </c>
      <c r="G36" s="20">
        <v>13.35</v>
      </c>
      <c r="H36" s="20">
        <v>14.6</v>
      </c>
      <c r="I36" s="21">
        <f t="shared" si="16"/>
        <v>0.50000000000000711</v>
      </c>
      <c r="J36" s="21">
        <f t="shared" si="18"/>
        <v>10.820000000000155</v>
      </c>
      <c r="K36" s="21"/>
      <c r="L36" s="20">
        <v>9.7200000000000006</v>
      </c>
      <c r="M36" s="20">
        <v>27.02</v>
      </c>
      <c r="N36" s="21">
        <f t="shared" si="19"/>
        <v>0</v>
      </c>
      <c r="O36" s="21">
        <f t="shared" si="17"/>
        <v>0</v>
      </c>
      <c r="P36" s="23">
        <f t="shared" si="20"/>
        <v>49.76399999999974</v>
      </c>
      <c r="Q36" s="23">
        <f t="shared" si="21"/>
        <v>1.2440999999999935</v>
      </c>
      <c r="R36" s="21" t="s">
        <v>40</v>
      </c>
      <c r="S36" s="23">
        <f t="shared" si="22"/>
        <v>99.927191011235948</v>
      </c>
      <c r="T36" s="25"/>
      <c r="U36" s="25"/>
      <c r="V36" s="2"/>
      <c r="W36" s="16"/>
      <c r="X36" s="45"/>
      <c r="Y36" s="16"/>
      <c r="Z36" s="16"/>
      <c r="AA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7"/>
      <c r="F37" s="19">
        <v>90</v>
      </c>
      <c r="G37" s="20">
        <v>13.38</v>
      </c>
      <c r="H37" s="20">
        <v>14.58</v>
      </c>
      <c r="I37" s="21">
        <f t="shared" si="16"/>
        <v>0.19999999999999574</v>
      </c>
      <c r="J37" s="21">
        <f t="shared" si="18"/>
        <v>4.3279999999999079</v>
      </c>
      <c r="K37" s="21"/>
      <c r="L37" s="20">
        <v>10.11</v>
      </c>
      <c r="M37" s="20">
        <v>27.02</v>
      </c>
      <c r="N37" s="21">
        <f t="shared" si="19"/>
        <v>0</v>
      </c>
      <c r="O37" s="21">
        <f t="shared" si="17"/>
        <v>0</v>
      </c>
      <c r="P37" s="23">
        <f t="shared" si="20"/>
        <v>49.76399999999974</v>
      </c>
      <c r="Q37" s="23">
        <f t="shared" si="21"/>
        <v>1.2440999999999935</v>
      </c>
      <c r="R37" s="21" t="s">
        <v>40</v>
      </c>
      <c r="S37" s="23">
        <f t="shared" si="22"/>
        <v>99.924439461883409</v>
      </c>
      <c r="T37" s="25"/>
      <c r="U37" s="25"/>
      <c r="V37" s="2"/>
      <c r="W37" s="16"/>
      <c r="X37" s="45"/>
      <c r="Y37" s="16"/>
      <c r="Z37" s="16"/>
      <c r="AA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7"/>
      <c r="F38" s="19">
        <v>100</v>
      </c>
      <c r="G38" s="20">
        <v>13.41</v>
      </c>
      <c r="H38" s="20">
        <v>14.58</v>
      </c>
      <c r="I38" s="21">
        <f t="shared" si="16"/>
        <v>0</v>
      </c>
      <c r="J38" s="21">
        <f t="shared" si="18"/>
        <v>0</v>
      </c>
      <c r="K38" s="21"/>
      <c r="L38" s="20">
        <v>10.51</v>
      </c>
      <c r="M38" s="20">
        <v>27.05</v>
      </c>
      <c r="N38" s="21">
        <f t="shared" si="19"/>
        <v>0.30000000000001137</v>
      </c>
      <c r="O38" s="21">
        <f t="shared" si="17"/>
        <v>6.7860000000002572</v>
      </c>
      <c r="P38" s="23">
        <f t="shared" si="20"/>
        <v>56.55</v>
      </c>
      <c r="Q38" s="23">
        <f t="shared" si="21"/>
        <v>1.4137499999999998</v>
      </c>
      <c r="R38" s="21">
        <f t="shared" si="23"/>
        <v>9.3815668202768538</v>
      </c>
      <c r="S38" s="23">
        <f t="shared" si="22"/>
        <v>99.921625652498136</v>
      </c>
      <c r="T38" s="25"/>
      <c r="U38" s="25"/>
      <c r="V38" s="2"/>
      <c r="W38" s="16"/>
      <c r="X38" s="45"/>
      <c r="Y38" s="16"/>
      <c r="Z38" s="16"/>
      <c r="AA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7"/>
      <c r="F39" s="19">
        <v>110</v>
      </c>
      <c r="G39" s="20">
        <v>13.42</v>
      </c>
      <c r="H39" s="20">
        <v>14.5</v>
      </c>
      <c r="I39" s="21">
        <f t="shared" si="16"/>
        <v>0.80000000000000071</v>
      </c>
      <c r="J39" s="21">
        <f t="shared" si="18"/>
        <v>17.312000000000015</v>
      </c>
      <c r="K39" s="21"/>
      <c r="L39" s="20">
        <v>10.84</v>
      </c>
      <c r="M39" s="20">
        <v>27.1</v>
      </c>
      <c r="N39" s="21">
        <f t="shared" si="19"/>
        <v>0.50000000000000711</v>
      </c>
      <c r="O39" s="21">
        <f t="shared" si="17"/>
        <v>11.31000000000016</v>
      </c>
      <c r="P39" s="23">
        <f t="shared" si="20"/>
        <v>67.860000000000156</v>
      </c>
      <c r="Q39" s="23">
        <f t="shared" si="21"/>
        <v>1.6965000000000039</v>
      </c>
      <c r="R39" s="21">
        <f t="shared" si="23"/>
        <v>15.635944700461051</v>
      </c>
      <c r="S39" s="23">
        <f t="shared" si="22"/>
        <v>99.919225037257817</v>
      </c>
      <c r="T39" s="25"/>
      <c r="U39" s="25"/>
      <c r="V39" s="2"/>
      <c r="W39" s="16"/>
      <c r="X39" s="45"/>
      <c r="Y39" s="16"/>
      <c r="Z39" s="16"/>
      <c r="AA39" s="16"/>
      <c r="AF39" s="16"/>
      <c r="AG39" s="16"/>
    </row>
    <row r="40" spans="1:39" ht="17.25" x14ac:dyDescent="0.3">
      <c r="A40" s="1"/>
      <c r="B40" s="1"/>
      <c r="C40" s="1"/>
      <c r="D40" s="2"/>
      <c r="E40" s="57"/>
      <c r="F40" s="19">
        <v>120</v>
      </c>
      <c r="G40" s="20">
        <v>13.48</v>
      </c>
      <c r="H40" s="20">
        <v>14.45</v>
      </c>
      <c r="I40" s="21">
        <f t="shared" si="16"/>
        <v>0.50000000000000711</v>
      </c>
      <c r="J40" s="21">
        <f t="shared" si="18"/>
        <v>10.820000000000155</v>
      </c>
      <c r="K40" s="21"/>
      <c r="L40" s="20">
        <v>11.21</v>
      </c>
      <c r="M40" s="20">
        <v>27.12</v>
      </c>
      <c r="N40" s="21">
        <f t="shared" si="19"/>
        <v>0.19999999999999574</v>
      </c>
      <c r="O40" s="21">
        <f t="shared" si="17"/>
        <v>4.5239999999999041</v>
      </c>
      <c r="P40" s="23">
        <f t="shared" si="20"/>
        <v>72.384000000000057</v>
      </c>
      <c r="Q40" s="23">
        <f t="shared" si="21"/>
        <v>1.8096000000000014</v>
      </c>
      <c r="R40" s="21">
        <f t="shared" si="23"/>
        <v>6.2543778801841992</v>
      </c>
      <c r="S40" s="23">
        <f t="shared" si="22"/>
        <v>99.916839762611275</v>
      </c>
      <c r="T40" s="25"/>
      <c r="U40" s="25"/>
      <c r="V40" s="2"/>
      <c r="W40" s="16"/>
      <c r="X40" s="45"/>
      <c r="Y40" s="16"/>
      <c r="Z40" s="16"/>
      <c r="AA40" s="16"/>
      <c r="AF40" s="16"/>
    </row>
    <row r="41" spans="1:39" ht="17.25" x14ac:dyDescent="0.3">
      <c r="A41" s="1"/>
      <c r="B41" s="1"/>
      <c r="C41" s="1"/>
      <c r="D41" s="2"/>
      <c r="E41" s="57"/>
      <c r="F41" s="19">
        <v>130</v>
      </c>
      <c r="G41" s="20">
        <v>13.48</v>
      </c>
      <c r="H41" s="20">
        <v>14.45</v>
      </c>
      <c r="I41" s="21">
        <f t="shared" si="16"/>
        <v>0</v>
      </c>
      <c r="J41" s="21">
        <f t="shared" si="18"/>
        <v>0</v>
      </c>
      <c r="K41" s="21"/>
      <c r="L41" s="20">
        <v>11.52</v>
      </c>
      <c r="M41" s="20">
        <v>27.15</v>
      </c>
      <c r="N41" s="21">
        <f t="shared" si="19"/>
        <v>0.29999999999997584</v>
      </c>
      <c r="O41" s="21">
        <f t="shared" si="17"/>
        <v>6.7859999999994542</v>
      </c>
      <c r="P41" s="23">
        <f t="shared" si="20"/>
        <v>79.169999999999504</v>
      </c>
      <c r="Q41" s="23">
        <f t="shared" si="21"/>
        <v>1.9792499999999875</v>
      </c>
      <c r="R41" s="21">
        <f t="shared" si="23"/>
        <v>9.3815668202757436</v>
      </c>
      <c r="S41" s="23">
        <f t="shared" si="22"/>
        <v>99.914540059347175</v>
      </c>
      <c r="T41" s="25"/>
      <c r="U41" s="25"/>
      <c r="V41" s="2"/>
      <c r="W41" s="16"/>
      <c r="X41" s="45"/>
      <c r="Y41" s="16"/>
      <c r="Z41" s="16"/>
      <c r="AA41" s="16"/>
      <c r="AF41" s="16"/>
    </row>
    <row r="42" spans="1:39" ht="17.25" x14ac:dyDescent="0.3">
      <c r="E42" s="57"/>
      <c r="F42" s="19">
        <v>140</v>
      </c>
      <c r="G42" s="20">
        <v>13.49</v>
      </c>
      <c r="H42" s="20">
        <v>14.4</v>
      </c>
      <c r="I42" s="21">
        <f t="shared" si="16"/>
        <v>0.49999999999998934</v>
      </c>
      <c r="J42" s="21">
        <f t="shared" si="18"/>
        <v>10.819999999999769</v>
      </c>
      <c r="K42" s="21"/>
      <c r="L42" s="20">
        <v>11.81</v>
      </c>
      <c r="M42" s="20">
        <v>27.18</v>
      </c>
      <c r="N42" s="21">
        <f t="shared" si="19"/>
        <v>0.30000000000001137</v>
      </c>
      <c r="O42" s="21">
        <f t="shared" si="17"/>
        <v>6.7860000000002572</v>
      </c>
      <c r="P42" s="23">
        <f t="shared" si="20"/>
        <v>85.955999999999761</v>
      </c>
      <c r="Q42" s="23">
        <f t="shared" si="21"/>
        <v>2.148899999999994</v>
      </c>
      <c r="R42" s="21">
        <f t="shared" si="23"/>
        <v>9.3815668202768538</v>
      </c>
      <c r="S42" s="23">
        <f t="shared" si="22"/>
        <v>99.912453669384732</v>
      </c>
      <c r="T42" s="25"/>
      <c r="U42" s="25"/>
      <c r="V42" s="16"/>
      <c r="W42" s="16"/>
      <c r="X42" s="45"/>
      <c r="Y42" s="16"/>
      <c r="Z42" s="16"/>
      <c r="AA42" s="16"/>
    </row>
    <row r="43" spans="1:39" ht="17.25" x14ac:dyDescent="0.3">
      <c r="E43" s="57"/>
      <c r="F43" s="19">
        <v>150</v>
      </c>
      <c r="G43" s="20">
        <v>13.54</v>
      </c>
      <c r="H43" s="20">
        <v>14.35</v>
      </c>
      <c r="I43" s="21">
        <f t="shared" si="16"/>
        <v>0.50000000000000711</v>
      </c>
      <c r="J43" s="21">
        <f t="shared" si="18"/>
        <v>10.820000000000155</v>
      </c>
      <c r="K43" s="21"/>
      <c r="L43" s="20">
        <v>12.08</v>
      </c>
      <c r="M43" s="20">
        <v>27.2</v>
      </c>
      <c r="N43" s="21">
        <f t="shared" si="19"/>
        <v>0.19999999999999574</v>
      </c>
      <c r="O43" s="21">
        <f t="shared" si="17"/>
        <v>4.5239999999999041</v>
      </c>
      <c r="P43" s="23">
        <f t="shared" si="20"/>
        <v>90.479999999999663</v>
      </c>
      <c r="Q43" s="23">
        <f t="shared" si="21"/>
        <v>2.2619999999999916</v>
      </c>
      <c r="R43" s="21">
        <f t="shared" si="23"/>
        <v>6.2543778801841992</v>
      </c>
      <c r="S43" s="23">
        <f t="shared" si="22"/>
        <v>99.910782865583457</v>
      </c>
      <c r="T43" s="25"/>
      <c r="U43" s="25"/>
      <c r="V43" s="16"/>
      <c r="W43" s="16"/>
      <c r="X43" s="45"/>
      <c r="Y43" s="16"/>
      <c r="Z43" s="16"/>
      <c r="AA43" s="16"/>
    </row>
    <row r="44" spans="1:39" ht="17.25" x14ac:dyDescent="0.3">
      <c r="E44" s="57"/>
      <c r="F44" s="19">
        <v>160</v>
      </c>
      <c r="G44" s="20">
        <v>13.54</v>
      </c>
      <c r="H44" s="20">
        <v>14.35</v>
      </c>
      <c r="I44" s="21">
        <f t="shared" si="16"/>
        <v>0</v>
      </c>
      <c r="J44" s="21">
        <f t="shared" si="18"/>
        <v>0</v>
      </c>
      <c r="K44" s="21"/>
      <c r="L44" s="20">
        <v>12.42</v>
      </c>
      <c r="M44" s="20">
        <v>27.25</v>
      </c>
      <c r="N44" s="21">
        <f t="shared" si="19"/>
        <v>0.50000000000000711</v>
      </c>
      <c r="O44" s="21">
        <f t="shared" si="17"/>
        <v>11.31000000000016</v>
      </c>
      <c r="P44" s="23">
        <f t="shared" si="20"/>
        <v>101.78999999999982</v>
      </c>
      <c r="Q44" s="23">
        <f t="shared" si="21"/>
        <v>2.5447499999999956</v>
      </c>
      <c r="R44" s="21">
        <f t="shared" si="23"/>
        <v>15.635944700461051</v>
      </c>
      <c r="S44" s="23">
        <f t="shared" si="22"/>
        <v>99.908271787296897</v>
      </c>
      <c r="T44" s="25"/>
      <c r="U44" s="25"/>
      <c r="V44" s="16"/>
      <c r="W44" s="16"/>
      <c r="X44" s="45"/>
      <c r="Y44" s="16"/>
      <c r="Z44" s="16"/>
      <c r="AA44" s="16"/>
    </row>
    <row r="45" spans="1:39" ht="17.25" x14ac:dyDescent="0.3">
      <c r="E45" s="57"/>
      <c r="F45" s="19">
        <v>170</v>
      </c>
      <c r="G45" s="20">
        <v>13.58</v>
      </c>
      <c r="H45" s="20">
        <v>14.3</v>
      </c>
      <c r="I45" s="21">
        <f t="shared" si="16"/>
        <v>0.49999999999998934</v>
      </c>
      <c r="J45" s="21">
        <f t="shared" si="18"/>
        <v>10.819999999999769</v>
      </c>
      <c r="K45" s="21"/>
      <c r="L45" s="20">
        <v>12.64</v>
      </c>
      <c r="M45" s="20">
        <v>27.29</v>
      </c>
      <c r="N45" s="21">
        <f t="shared" si="19"/>
        <v>0.39999999999999147</v>
      </c>
      <c r="O45" s="21">
        <f t="shared" si="17"/>
        <v>9.0479999999998082</v>
      </c>
      <c r="P45" s="23">
        <f t="shared" si="20"/>
        <v>110.83799999999962</v>
      </c>
      <c r="Q45" s="23">
        <f t="shared" si="21"/>
        <v>2.7709499999999907</v>
      </c>
      <c r="R45" s="21">
        <f t="shared" si="23"/>
        <v>12.508755760368398</v>
      </c>
      <c r="S45" s="23">
        <f t="shared" si="22"/>
        <v>99.906921944035346</v>
      </c>
      <c r="T45" s="25"/>
      <c r="U45" s="25"/>
      <c r="V45" s="16"/>
      <c r="W45" s="16"/>
      <c r="X45" s="45"/>
      <c r="Y45" s="16"/>
      <c r="Z45" s="16"/>
      <c r="AA45" s="16"/>
    </row>
    <row r="46" spans="1:39" ht="17.25" x14ac:dyDescent="0.3">
      <c r="E46" s="57"/>
      <c r="F46" s="19">
        <v>180</v>
      </c>
      <c r="G46" s="20">
        <v>13.6</v>
      </c>
      <c r="H46" s="20">
        <v>14.3</v>
      </c>
      <c r="I46" s="21">
        <f t="shared" si="16"/>
        <v>0</v>
      </c>
      <c r="J46" s="21">
        <f t="shared" si="18"/>
        <v>0</v>
      </c>
      <c r="K46" s="21"/>
      <c r="L46" s="20">
        <v>12.95</v>
      </c>
      <c r="M46" s="20">
        <v>27.29</v>
      </c>
      <c r="N46" s="21">
        <f t="shared" si="19"/>
        <v>0</v>
      </c>
      <c r="O46" s="21">
        <f t="shared" si="17"/>
        <v>0</v>
      </c>
      <c r="P46" s="23">
        <f t="shared" si="20"/>
        <v>110.83799999999962</v>
      </c>
      <c r="Q46" s="23">
        <f t="shared" si="21"/>
        <v>2.7709499999999907</v>
      </c>
      <c r="R46" s="21" t="s">
        <v>40</v>
      </c>
      <c r="S46" s="23">
        <f t="shared" si="22"/>
        <v>99.904779411764707</v>
      </c>
      <c r="T46" s="25"/>
      <c r="U46" s="25"/>
      <c r="V46" s="16"/>
      <c r="W46" s="16"/>
      <c r="X46" s="45"/>
      <c r="Y46" s="16"/>
      <c r="Z46" s="16"/>
      <c r="AA46" s="16"/>
      <c r="AE46" s="16"/>
    </row>
    <row r="47" spans="1:39" ht="17.25" x14ac:dyDescent="0.3">
      <c r="E47" s="30"/>
      <c r="F47" s="31"/>
      <c r="G47" s="32"/>
      <c r="H47" s="32"/>
      <c r="I47" s="32"/>
      <c r="J47" s="33"/>
      <c r="K47" s="32"/>
      <c r="L47" s="32"/>
      <c r="M47" s="32"/>
      <c r="N47" s="32"/>
      <c r="O47" s="33" t="s">
        <v>16</v>
      </c>
      <c r="P47" s="33"/>
      <c r="Q47" s="33"/>
      <c r="R47" s="33">
        <f>AVERAGE(R29:R46)</f>
        <v>12.769354838709637</v>
      </c>
      <c r="S47" s="41"/>
      <c r="V47" s="16"/>
      <c r="W47" s="16"/>
      <c r="X47" s="45"/>
      <c r="Y47" s="16"/>
      <c r="Z47" s="16"/>
      <c r="AA47" s="16"/>
      <c r="AE47" s="16"/>
    </row>
    <row r="48" spans="1:39" ht="17.25" x14ac:dyDescent="0.3">
      <c r="E48" s="30"/>
      <c r="F48" s="31"/>
      <c r="G48" s="32"/>
      <c r="H48" s="32"/>
      <c r="I48" s="32"/>
      <c r="J48" s="33"/>
      <c r="K48" s="32"/>
      <c r="L48" s="32"/>
      <c r="M48" s="32"/>
      <c r="N48" s="32"/>
      <c r="O48" s="33" t="s">
        <v>15</v>
      </c>
      <c r="P48" s="33"/>
      <c r="Q48" s="33"/>
      <c r="R48" s="33">
        <f>-((M28-M46)*$C$12/100)/(180/60)/$C$5</f>
        <v>8.5129032258064239</v>
      </c>
      <c r="S48" s="41"/>
      <c r="V48" s="16"/>
      <c r="W48" s="16"/>
      <c r="X48" s="45"/>
      <c r="Y48" s="16"/>
      <c r="Z48" s="16"/>
      <c r="AA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  <c r="AA49" s="16"/>
    </row>
    <row r="50" spans="5:30" ht="20.25" x14ac:dyDescent="0.3">
      <c r="E50" s="59"/>
      <c r="F50" s="35"/>
      <c r="G50" s="60"/>
      <c r="H50" s="60"/>
      <c r="I50" s="60"/>
      <c r="J50" s="60"/>
      <c r="K50" s="30"/>
      <c r="L50" s="60"/>
      <c r="M50" s="60"/>
      <c r="N50" s="60"/>
      <c r="O50" s="60"/>
      <c r="P50" s="60"/>
      <c r="Q50" s="60"/>
      <c r="R50" s="60"/>
      <c r="S50" s="60"/>
      <c r="T50" s="38"/>
      <c r="U50" s="38"/>
      <c r="Z50" s="16"/>
      <c r="AA50" s="16"/>
    </row>
    <row r="51" spans="5:30" ht="17.25" x14ac:dyDescent="0.3">
      <c r="E51" s="59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59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59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59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59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59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59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59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59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59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59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59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59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59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59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59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59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59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59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59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1">
    <mergeCell ref="B20:B21"/>
    <mergeCell ref="C20:C21"/>
    <mergeCell ref="O23:Q23"/>
    <mergeCell ref="W23:X23"/>
    <mergeCell ref="O24:Q24"/>
    <mergeCell ref="E2:E22"/>
    <mergeCell ref="G2:J2"/>
    <mergeCell ref="L2:S2"/>
    <mergeCell ref="W2:W22"/>
    <mergeCell ref="X2:X3"/>
    <mergeCell ref="AE2:AE3"/>
    <mergeCell ref="E50:E70"/>
    <mergeCell ref="G50:J50"/>
    <mergeCell ref="L50:S50"/>
    <mergeCell ref="AB2:AB3"/>
    <mergeCell ref="AC2:AC3"/>
    <mergeCell ref="AD2:AD3"/>
    <mergeCell ref="E26:E46"/>
    <mergeCell ref="G26:J26"/>
    <mergeCell ref="L26:S26"/>
    <mergeCell ref="Z2:AA2"/>
  </mergeCells>
  <dataValidations count="4">
    <dataValidation type="list" allowBlank="1" showInputMessage="1" showErrorMessage="1" sqref="C4" xr:uid="{BC4C3B8E-C118-47F5-B0FF-045A5B1859F9}">
      <formula1>"GVHP, HVHP"</formula1>
    </dataValidation>
    <dataValidation type="list" allowBlank="1" showInputMessage="1" showErrorMessage="1" sqref="C7" xr:uid="{19909ADD-4A18-4092-A5BE-4FCD3F943A03}">
      <formula1>"40, 60, 80"</formula1>
    </dataValidation>
    <dataValidation type="list" allowBlank="1" showInputMessage="1" showErrorMessage="1" sqref="C23" xr:uid="{7E115331-8302-4905-9D36-804592B5E106}">
      <formula1>"2000, 2500, 2750, 3000, 4000"</formula1>
    </dataValidation>
    <dataValidation type="list" allowBlank="1" showInputMessage="1" showErrorMessage="1" sqref="C5" xr:uid="{427097DB-4BA5-4943-AE43-E434C238DBF1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GVHP (0,22) data</vt:lpstr>
      <vt:lpstr>HVHP (0,45)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2022-02-12T13:07:58Z</dcterms:modified>
</cp:coreProperties>
</file>