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1. Type 1 brine\3-hour runs\"/>
    </mc:Choice>
  </mc:AlternateContent>
  <xr:revisionPtr revIDLastSave="0" documentId="13_ncr:1_{C0DBCDD2-A972-4553-8554-B287AED138AB}" xr6:coauthVersionLast="47" xr6:coauthVersionMax="47" xr10:uidLastSave="{00000000-0000-0000-0000-000000000000}"/>
  <bookViews>
    <workbookView xWindow="-120" yWindow="-120" windowWidth="29040" windowHeight="15720" tabRatio="886" xr2:uid="{C033A472-50C2-4BA0-92D2-1ABFB57F125A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53" i="1"/>
  <c r="W54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2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4" i="1"/>
  <c r="W23" i="1"/>
  <c r="V70" i="1"/>
  <c r="V52" i="1"/>
  <c r="Z28" i="1" l="1"/>
  <c r="Y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4" i="1"/>
  <c r="M72" i="1" l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53" i="1"/>
  <c r="AE14" i="1" l="1"/>
  <c r="AE15" i="1"/>
  <c r="AE17" i="1"/>
  <c r="U72" i="1"/>
  <c r="U48" i="1"/>
  <c r="U24" i="1"/>
  <c r="T55" i="1"/>
  <c r="U55" i="1" s="1"/>
  <c r="T56" i="1"/>
  <c r="U56" i="1" s="1"/>
  <c r="T60" i="1"/>
  <c r="U60" i="1" s="1"/>
  <c r="T61" i="1"/>
  <c r="U61" i="1" s="1"/>
  <c r="T62" i="1"/>
  <c r="T63" i="1"/>
  <c r="U63" i="1" s="1"/>
  <c r="T64" i="1"/>
  <c r="U64" i="1" s="1"/>
  <c r="T65" i="1"/>
  <c r="U65" i="1" s="1"/>
  <c r="T66" i="1"/>
  <c r="U66" i="1" s="1"/>
  <c r="T67" i="1"/>
  <c r="U67" i="1" s="1"/>
  <c r="T68" i="1"/>
  <c r="T70" i="1"/>
  <c r="U70" i="1" s="1"/>
  <c r="T30" i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29" i="1"/>
  <c r="R6" i="1"/>
  <c r="R7" i="1"/>
  <c r="T7" i="1" s="1"/>
  <c r="R8" i="1"/>
  <c r="T8" i="1" s="1"/>
  <c r="R9" i="1"/>
  <c r="T9" i="1" s="1"/>
  <c r="R10" i="1"/>
  <c r="T10" i="1" s="1"/>
  <c r="AF10" i="1" s="1"/>
  <c r="R11" i="1"/>
  <c r="T11" i="1" s="1"/>
  <c r="AF11" i="1" s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5" i="1"/>
  <c r="T5" i="1" s="1"/>
  <c r="C9" i="1"/>
  <c r="M48" i="1"/>
  <c r="M24" i="1"/>
  <c r="AA28" i="1" s="1"/>
  <c r="T57" i="1"/>
  <c r="U57" i="1" s="1"/>
  <c r="T58" i="1"/>
  <c r="U58" i="1" s="1"/>
  <c r="T59" i="1"/>
  <c r="U59" i="1" s="1"/>
  <c r="T69" i="1"/>
  <c r="U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5" i="1"/>
  <c r="L5" i="1" s="1"/>
  <c r="M5" i="1" s="1"/>
  <c r="AF13" i="1" l="1"/>
  <c r="M71" i="1"/>
  <c r="AB28" i="1"/>
  <c r="AE22" i="1"/>
  <c r="AB20" i="1"/>
  <c r="AB21" i="1"/>
  <c r="AE20" i="1"/>
  <c r="AE19" i="1"/>
  <c r="AE16" i="1"/>
  <c r="AE21" i="1"/>
  <c r="AE13" i="1"/>
  <c r="AE12" i="1"/>
  <c r="AE11" i="1"/>
  <c r="AE18" i="1"/>
  <c r="AB5" i="1"/>
  <c r="AB9" i="1"/>
  <c r="AB8" i="1"/>
  <c r="AE10" i="1"/>
  <c r="AE9" i="1"/>
  <c r="AE8" i="1"/>
  <c r="AE7" i="1"/>
  <c r="AE6" i="1"/>
  <c r="AB17" i="1"/>
  <c r="AB11" i="1"/>
  <c r="AF8" i="1"/>
  <c r="AF7" i="1"/>
  <c r="AB10" i="1"/>
  <c r="AB22" i="1"/>
  <c r="AF20" i="1"/>
  <c r="AF19" i="1"/>
  <c r="U18" i="1"/>
  <c r="AD18" i="1" s="1"/>
  <c r="AF18" i="1"/>
  <c r="U9" i="1"/>
  <c r="AD9" i="1" s="1"/>
  <c r="AF9" i="1"/>
  <c r="AB6" i="1"/>
  <c r="AB16" i="1"/>
  <c r="AF17" i="1"/>
  <c r="U21" i="1"/>
  <c r="AD21" i="1" s="1"/>
  <c r="AF21" i="1"/>
  <c r="AB19" i="1"/>
  <c r="AB15" i="1"/>
  <c r="AF16" i="1"/>
  <c r="AB18" i="1"/>
  <c r="AB14" i="1"/>
  <c r="U15" i="1"/>
  <c r="AD15" i="1" s="1"/>
  <c r="AF15" i="1"/>
  <c r="AB7" i="1"/>
  <c r="AB13" i="1"/>
  <c r="AF14" i="1"/>
  <c r="AB12" i="1"/>
  <c r="AF22" i="1"/>
  <c r="AD12" i="1"/>
  <c r="AF12" i="1"/>
  <c r="U30" i="1"/>
  <c r="U47" i="1" s="1"/>
  <c r="W71" i="1"/>
  <c r="U20" i="1"/>
  <c r="M23" i="1"/>
  <c r="U22" i="1"/>
  <c r="U11" i="1"/>
  <c r="U19" i="1"/>
  <c r="U8" i="1"/>
  <c r="U16" i="1"/>
  <c r="U17" i="1"/>
  <c r="U13" i="1"/>
  <c r="U10" i="1"/>
  <c r="U14" i="1"/>
  <c r="U7" i="1"/>
  <c r="M47" i="1"/>
  <c r="U5" i="1"/>
  <c r="AE5" i="1" l="1"/>
  <c r="AE23" i="1" s="1"/>
  <c r="W47" i="1"/>
  <c r="AB23" i="1"/>
  <c r="AD11" i="1"/>
  <c r="AD22" i="1"/>
  <c r="AD19" i="1"/>
  <c r="AD10" i="1"/>
  <c r="AD17" i="1"/>
  <c r="AD7" i="1"/>
  <c r="AD8" i="1"/>
  <c r="AD13" i="1"/>
  <c r="AD20" i="1"/>
  <c r="AD16" i="1"/>
  <c r="AD14" i="1"/>
  <c r="U23" i="1"/>
  <c r="T54" i="1"/>
  <c r="AF6" i="1" s="1"/>
  <c r="T53" i="1"/>
  <c r="AF5" i="1" s="1"/>
  <c r="AG5" i="1" s="1"/>
  <c r="AH5" i="1" l="1"/>
  <c r="AG6" i="1"/>
  <c r="U53" i="1"/>
  <c r="AD5" i="1" s="1"/>
  <c r="U54" i="1"/>
  <c r="AG7" i="1" l="1"/>
  <c r="AH6" i="1"/>
  <c r="AD6" i="1"/>
  <c r="AD23" i="1" s="1"/>
  <c r="U71" i="1"/>
  <c r="AH7" i="1" l="1"/>
  <c r="AG8" i="1"/>
  <c r="AH8" i="1" l="1"/>
  <c r="AG9" i="1"/>
  <c r="AH9" i="1" l="1"/>
  <c r="AG10" i="1"/>
  <c r="AH10" i="1" l="1"/>
  <c r="AG11" i="1"/>
  <c r="AH11" i="1" l="1"/>
  <c r="AG12" i="1"/>
  <c r="AH12" i="1" l="1"/>
  <c r="AG13" i="1"/>
  <c r="AH13" i="1" l="1"/>
  <c r="AG14" i="1"/>
  <c r="AH14" i="1" l="1"/>
  <c r="AG15" i="1"/>
  <c r="AH15" i="1" l="1"/>
  <c r="AG16" i="1"/>
  <c r="AH16" i="1" l="1"/>
  <c r="AG17" i="1"/>
  <c r="AH17" i="1" l="1"/>
  <c r="AG18" i="1"/>
  <c r="AH18" i="1" l="1"/>
  <c r="AG19" i="1"/>
  <c r="AH19" i="1" l="1"/>
  <c r="AG20" i="1"/>
  <c r="AH20" i="1" l="1"/>
  <c r="AG21" i="1"/>
  <c r="AH21" i="1" l="1"/>
  <c r="AG22" i="1"/>
  <c r="AH22" i="1" s="1"/>
</calcChain>
</file>

<file path=xl/sharedStrings.xml><?xml version="1.0" encoding="utf-8"?>
<sst xmlns="http://schemas.openxmlformats.org/spreadsheetml/2006/main" count="108" uniqueCount="51">
  <si>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</si>
  <si>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</si>
  <si>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</si>
  <si>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</si>
  <si>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</si>
  <si>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</si>
  <si>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</si>
  <si>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</si>
  <si>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</si>
  <si>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</si>
  <si>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</si>
  <si>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</si>
  <si>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</si>
  <si>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</si>
  <si>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</si>
  <si>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</si>
  <si>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</si>
  <si>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</si>
  <si>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</si>
  <si>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</si>
  <si>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</si>
  <si>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</si>
  <si>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</si>
  <si>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</si>
  <si>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</si>
  <si>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</si>
  <si>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</si>
  <si>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</si>
  <si>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</si>
  <si>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</si>
  <si>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</si>
  <si>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</si>
  <si>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</si>
  <si>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</si>
  <si>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</si>
  <si>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</si>
  <si>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</si>
  <si>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</si>
  <si>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</si>
  <si>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</si>
  <si>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(cm)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</si>
  <si>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</si>
  <si>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</si>
  <si>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</si>
  <si>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</si>
  <si>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</si>
  <si>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</si>
  <si>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</si>
  <si>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</si>
  <si>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GVHP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</si>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</sst>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3" xfId="0" applyFont="1" applyBorder="1"/>
    <xf numFmtId="0" fontId="1" fillId="0" borderId="43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164" fontId="0" fillId="0" borderId="0" xfId="0" applyNumberForma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P73"/>
  <sheetViews>
    <sheetView tabSelected="1" zoomScale="85" zoomScaleNormal="85" workbookViewId="0">
      <selection activeCell="R60" sqref="R60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2" width="16.7109375" style="5" customWidth="1"/>
    <col min="23" max="23" width="16.7109375" style="75" customWidth="1"/>
    <col min="24" max="24" width="16.7109375" style="5" customWidth="1"/>
    <col min="25" max="34" width="18.7109375" style="5" customWidth="1"/>
    <col min="35" max="16384" width="9.140625" style="5"/>
  </cols>
  <sheetData>
    <row r="1" spans="1:42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7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4"/>
      <c r="AP1" s="4"/>
    </row>
    <row r="2" spans="1:42" ht="19.5" thickTop="1" thickBot="1" x14ac:dyDescent="0.3">
      <c r="A2" s="1"/>
      <c r="B2" s="20" t="s">
        <v>36</v>
      </c>
      <c r="C2" s="89">
        <v>44304</v>
      </c>
      <c r="D2" s="6"/>
      <c r="E2" s="141" t="s">
        <v>12</v>
      </c>
      <c r="F2" s="7"/>
      <c r="G2" s="150" t="s">
        <v>10</v>
      </c>
      <c r="H2" s="151"/>
      <c r="I2" s="151"/>
      <c r="J2" s="151"/>
      <c r="K2" s="151"/>
      <c r="L2" s="151"/>
      <c r="M2" s="152"/>
      <c r="N2" s="8"/>
      <c r="O2" s="150" t="s">
        <v>11</v>
      </c>
      <c r="P2" s="151"/>
      <c r="Q2" s="151"/>
      <c r="R2" s="151"/>
      <c r="S2" s="151"/>
      <c r="T2" s="151"/>
      <c r="U2" s="151"/>
      <c r="V2" s="151"/>
      <c r="W2" s="152"/>
      <c r="X2" s="1"/>
      <c r="Y2" s="157" t="s">
        <v>42</v>
      </c>
      <c r="Z2" s="137" t="s">
        <v>7</v>
      </c>
      <c r="AA2" s="135" t="s">
        <v>43</v>
      </c>
      <c r="AB2" s="136"/>
      <c r="AC2" s="135" t="s">
        <v>44</v>
      </c>
      <c r="AD2" s="136"/>
      <c r="AE2" s="78"/>
      <c r="AF2" s="1"/>
      <c r="AG2" s="1"/>
      <c r="AH2" s="1"/>
      <c r="AI2" s="4"/>
      <c r="AJ2" s="4"/>
      <c r="AK2" s="4"/>
    </row>
    <row r="3" spans="1:42" ht="20.100000000000001" customHeight="1" thickTop="1" thickBot="1" x14ac:dyDescent="0.4">
      <c r="A3" s="1"/>
      <c r="B3" s="9"/>
      <c r="C3" s="10"/>
      <c r="D3" s="6"/>
      <c r="E3" s="142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9" t="s">
        <v>26</v>
      </c>
      <c r="P3" s="16" t="s">
        <v>27</v>
      </c>
      <c r="Q3" s="16" t="s">
        <v>37</v>
      </c>
      <c r="R3" s="16" t="s">
        <v>28</v>
      </c>
      <c r="S3" s="16" t="s">
        <v>40</v>
      </c>
      <c r="T3" s="17" t="s">
        <v>29</v>
      </c>
      <c r="U3" s="18" t="s">
        <v>30</v>
      </c>
      <c r="V3" s="19" t="s">
        <v>20</v>
      </c>
      <c r="W3" s="18" t="s">
        <v>21</v>
      </c>
      <c r="X3" s="105"/>
      <c r="Y3" s="158"/>
      <c r="Z3" s="138"/>
      <c r="AA3" s="12" t="s">
        <v>8</v>
      </c>
      <c r="AB3" s="11" t="s">
        <v>25</v>
      </c>
      <c r="AC3" s="123" t="s">
        <v>26</v>
      </c>
      <c r="AD3" s="18" t="s">
        <v>30</v>
      </c>
      <c r="AE3" s="18" t="s">
        <v>21</v>
      </c>
      <c r="AF3" s="18" t="s">
        <v>31</v>
      </c>
      <c r="AG3" s="93" t="s">
        <v>15</v>
      </c>
      <c r="AH3" s="18" t="s">
        <v>39</v>
      </c>
      <c r="AI3" s="4"/>
      <c r="AJ3" s="4"/>
      <c r="AK3" s="4"/>
    </row>
    <row r="4" spans="1:42" ht="20.100000000000001" customHeight="1" thickTop="1" x14ac:dyDescent="0.25">
      <c r="A4" s="1"/>
      <c r="B4" s="20" t="s">
        <v>2</v>
      </c>
      <c r="C4" s="21" t="s">
        <v>49</v>
      </c>
      <c r="D4" s="6"/>
      <c r="E4" s="142"/>
      <c r="F4" s="22">
        <v>0</v>
      </c>
      <c r="G4" s="62">
        <v>53.9</v>
      </c>
      <c r="H4" s="68">
        <v>59.45</v>
      </c>
      <c r="I4" s="63">
        <v>6.4</v>
      </c>
      <c r="J4" s="63"/>
      <c r="K4" s="23"/>
      <c r="L4" s="23"/>
      <c r="M4" s="24"/>
      <c r="N4" s="25"/>
      <c r="O4" s="81">
        <v>3.3</v>
      </c>
      <c r="P4" s="63">
        <v>9.75</v>
      </c>
      <c r="Q4" s="63">
        <v>7.1</v>
      </c>
      <c r="R4" s="26"/>
      <c r="S4" s="26"/>
      <c r="T4" s="26"/>
      <c r="U4" s="23"/>
      <c r="V4" s="84">
        <v>35</v>
      </c>
      <c r="W4" s="73">
        <f t="shared" ref="W4:W22" si="0">(1-((O4/1000)/G4))*100</f>
        <v>99.993877551020404</v>
      </c>
      <c r="X4" s="106"/>
      <c r="Y4" s="145"/>
      <c r="Z4" s="101">
        <v>0</v>
      </c>
      <c r="AA4" s="111">
        <f t="shared" ref="AA4:AA22" si="1">AVERAGE(G4,G28,G52)</f>
        <v>54.133333333333333</v>
      </c>
      <c r="AB4" s="113">
        <v>0</v>
      </c>
      <c r="AC4" s="118">
        <f>AVERAGE(O4,O28,O52)</f>
        <v>3.9533333333333331</v>
      </c>
      <c r="AD4" s="113">
        <v>0</v>
      </c>
      <c r="AE4" s="103"/>
      <c r="AF4" s="99">
        <v>0</v>
      </c>
      <c r="AG4" s="80">
        <v>0</v>
      </c>
      <c r="AH4" s="79"/>
      <c r="AI4" s="4"/>
      <c r="AJ4" s="4"/>
      <c r="AK4" s="4"/>
    </row>
    <row r="5" spans="1:42" ht="20.100000000000001" customHeight="1" x14ac:dyDescent="0.25">
      <c r="A5" s="1"/>
      <c r="B5" s="20" t="s">
        <v>32</v>
      </c>
      <c r="C5" s="21">
        <v>4.3400000000000001E-3</v>
      </c>
      <c r="D5" s="6"/>
      <c r="E5" s="142"/>
      <c r="F5" s="27">
        <v>10</v>
      </c>
      <c r="G5" s="64">
        <v>54.4</v>
      </c>
      <c r="H5" s="69">
        <v>60.29</v>
      </c>
      <c r="I5" s="65">
        <v>6.4</v>
      </c>
      <c r="J5" s="65"/>
      <c r="K5" s="28">
        <f>(I4-I5)*10</f>
        <v>0</v>
      </c>
      <c r="L5" s="28">
        <f>K5*$C$11</f>
        <v>0</v>
      </c>
      <c r="M5" s="29">
        <f>(L5/1000)/((1/6)*$C$5)</f>
        <v>0</v>
      </c>
      <c r="N5" s="25"/>
      <c r="O5" s="82">
        <v>3.35</v>
      </c>
      <c r="P5" s="65">
        <v>9.99</v>
      </c>
      <c r="Q5" s="65">
        <v>7.15</v>
      </c>
      <c r="R5" s="30">
        <f>-(Q4-Q5)*10</f>
        <v>0.50000000000000711</v>
      </c>
      <c r="S5" s="30"/>
      <c r="T5" s="30">
        <f>R5*$C$12</f>
        <v>11.31000000000016</v>
      </c>
      <c r="U5" s="28">
        <f t="shared" ref="U5:U22" si="2">(T5/1000)/((1/6)*$C$5)</f>
        <v>15.635944700461051</v>
      </c>
      <c r="V5" s="147"/>
      <c r="W5" s="73">
        <f t="shared" si="0"/>
        <v>99.993841911764704</v>
      </c>
      <c r="X5" s="1"/>
      <c r="Y5" s="145"/>
      <c r="Z5" s="102">
        <v>10</v>
      </c>
      <c r="AA5" s="112">
        <f t="shared" si="1"/>
        <v>54.633333333333333</v>
      </c>
      <c r="AB5" s="114">
        <f t="shared" ref="AB5:AB22" si="3">AVERAGE(M5,M29,M53)</f>
        <v>14.958525345622157</v>
      </c>
      <c r="AC5" s="118">
        <f>AVERAGE(O5,O29,O53)</f>
        <v>3.9899999999999998</v>
      </c>
      <c r="AD5" s="114">
        <f t="shared" ref="AD5:AD22" si="4">AVERAGE(U5,U29,U53)</f>
        <v>39.089861751152355</v>
      </c>
      <c r="AE5" s="104">
        <f>AVERAGE(W5,W29,W53)</f>
        <v>99.992698199656061</v>
      </c>
      <c r="AF5" s="99">
        <f t="shared" ref="AF5:AF22" si="5">AVERAGE(T5,T29,T53)</f>
        <v>18.850000000000133</v>
      </c>
      <c r="AG5" s="78">
        <f>AF5+AG4</f>
        <v>18.850000000000133</v>
      </c>
      <c r="AH5" s="59">
        <f>(AG5/$C$23)*100</f>
        <v>0.94250000000000667</v>
      </c>
      <c r="AI5" s="4"/>
      <c r="AJ5" s="4"/>
      <c r="AK5" s="4"/>
    </row>
    <row r="6" spans="1:42" ht="20.100000000000001" customHeight="1" x14ac:dyDescent="0.25">
      <c r="A6" s="1"/>
      <c r="B6" s="9"/>
      <c r="C6" s="10"/>
      <c r="D6" s="10"/>
      <c r="E6" s="142"/>
      <c r="F6" s="27">
        <v>20</v>
      </c>
      <c r="G6" s="64">
        <v>55.1</v>
      </c>
      <c r="H6" s="69">
        <v>60.54</v>
      </c>
      <c r="I6" s="65">
        <v>6.15</v>
      </c>
      <c r="J6" s="65"/>
      <c r="K6" s="28">
        <f t="shared" ref="K6:K22" si="6">(I5-I6)*10</f>
        <v>2.5</v>
      </c>
      <c r="L6" s="28">
        <f t="shared" ref="L6:L22" si="7">K6*$C$11</f>
        <v>54.1</v>
      </c>
      <c r="M6" s="29">
        <f t="shared" ref="M6:M22" si="8">(L6/1000)/((1/6)*$C$5)</f>
        <v>74.792626728110605</v>
      </c>
      <c r="N6" s="25"/>
      <c r="O6" s="82">
        <v>3.4</v>
      </c>
      <c r="P6" s="65">
        <v>10.14</v>
      </c>
      <c r="Q6" s="65">
        <v>7.18</v>
      </c>
      <c r="R6" s="30">
        <f t="shared" ref="R6:R22" si="9">-(Q5-Q6)*10</f>
        <v>0.29999999999999361</v>
      </c>
      <c r="S6" s="30"/>
      <c r="T6" s="30"/>
      <c r="U6" s="28" t="s">
        <v>50</v>
      </c>
      <c r="V6" s="148"/>
      <c r="W6" s="73">
        <f t="shared" si="0"/>
        <v>99.993829401088931</v>
      </c>
      <c r="X6" s="1"/>
      <c r="Y6" s="145"/>
      <c r="Z6" s="102">
        <v>20</v>
      </c>
      <c r="AA6" s="112">
        <f t="shared" si="1"/>
        <v>55.166666666666664</v>
      </c>
      <c r="AB6" s="114">
        <f t="shared" si="3"/>
        <v>46.870046082949379</v>
      </c>
      <c r="AC6" s="118">
        <f t="shared" ref="AC6:AC22" si="10">AVERAGE(O6,O30,O54)</f>
        <v>4.043333333333333</v>
      </c>
      <c r="AD6" s="114">
        <f t="shared" si="4"/>
        <v>39.089861751151801</v>
      </c>
      <c r="AE6" s="104">
        <f t="shared" ref="AE6:AE22" si="11">AVERAGE(W6,W30,W54)</f>
        <v>99.992670775585836</v>
      </c>
      <c r="AF6" s="99">
        <f t="shared" si="5"/>
        <v>28.2749999999998</v>
      </c>
      <c r="AG6" s="78">
        <f t="shared" ref="AG6:AG22" si="12">AF6+AG5</f>
        <v>47.124999999999929</v>
      </c>
      <c r="AH6" s="59">
        <f t="shared" ref="AH6:AH22" si="13">(AG6/$C$23)*100</f>
        <v>2.3562499999999966</v>
      </c>
      <c r="AI6" s="4"/>
      <c r="AJ6" s="4"/>
      <c r="AK6" s="4"/>
    </row>
    <row r="7" spans="1:42" ht="20.100000000000001" customHeight="1" x14ac:dyDescent="0.25">
      <c r="A7" s="1"/>
      <c r="B7" s="20" t="s">
        <v>33</v>
      </c>
      <c r="C7" s="21">
        <v>60</v>
      </c>
      <c r="D7" s="6"/>
      <c r="E7" s="142"/>
      <c r="F7" s="27">
        <v>30</v>
      </c>
      <c r="G7" s="64">
        <v>55.5</v>
      </c>
      <c r="H7" s="69">
        <v>59.77</v>
      </c>
      <c r="I7" s="65">
        <v>6.12</v>
      </c>
      <c r="J7" s="65"/>
      <c r="K7" s="28">
        <f t="shared" si="6"/>
        <v>0.30000000000000249</v>
      </c>
      <c r="L7" s="28">
        <f t="shared" si="7"/>
        <v>6.4920000000000542</v>
      </c>
      <c r="M7" s="29">
        <f t="shared" si="8"/>
        <v>8.9751152073733476</v>
      </c>
      <c r="N7" s="25"/>
      <c r="O7" s="82">
        <v>3.42</v>
      </c>
      <c r="P7" s="65">
        <v>10.15</v>
      </c>
      <c r="Q7" s="65">
        <v>7.23</v>
      </c>
      <c r="R7" s="30">
        <f t="shared" si="9"/>
        <v>0.50000000000000711</v>
      </c>
      <c r="S7" s="30"/>
      <c r="T7" s="30">
        <f t="shared" ref="T7:T22" si="14">R7*$C$12</f>
        <v>11.31000000000016</v>
      </c>
      <c r="U7" s="28">
        <f t="shared" si="2"/>
        <v>15.635944700461051</v>
      </c>
      <c r="V7" s="148"/>
      <c r="W7" s="73">
        <f t="shared" si="0"/>
        <v>99.993837837837845</v>
      </c>
      <c r="X7" s="1"/>
      <c r="Y7" s="145"/>
      <c r="Z7" s="102">
        <v>30</v>
      </c>
      <c r="AA7" s="112">
        <f t="shared" si="1"/>
        <v>55.566666666666663</v>
      </c>
      <c r="AB7" s="114">
        <f t="shared" si="3"/>
        <v>25.928110599078234</v>
      </c>
      <c r="AC7" s="118">
        <f t="shared" si="10"/>
        <v>4.0599999999999996</v>
      </c>
      <c r="AD7" s="114">
        <f t="shared" si="4"/>
        <v>15.635944700461053</v>
      </c>
      <c r="AE7" s="104">
        <f t="shared" si="11"/>
        <v>99.992693548126226</v>
      </c>
      <c r="AF7" s="99">
        <f t="shared" si="5"/>
        <v>11.31000000000016</v>
      </c>
      <c r="AG7" s="78">
        <f t="shared" si="12"/>
        <v>58.435000000000088</v>
      </c>
      <c r="AH7" s="59">
        <f t="shared" si="13"/>
        <v>2.9217500000000043</v>
      </c>
      <c r="AI7" s="4"/>
      <c r="AJ7" s="4"/>
      <c r="AK7" s="4"/>
    </row>
    <row r="8" spans="1:42" ht="20.100000000000001" customHeight="1" x14ac:dyDescent="0.25">
      <c r="A8" s="1"/>
      <c r="B8" s="20" t="s">
        <v>34</v>
      </c>
      <c r="C8" s="21">
        <v>10</v>
      </c>
      <c r="D8" s="6"/>
      <c r="E8" s="142"/>
      <c r="F8" s="27">
        <v>40</v>
      </c>
      <c r="G8" s="64">
        <v>56.1</v>
      </c>
      <c r="H8" s="69">
        <v>59.87</v>
      </c>
      <c r="I8" s="65">
        <v>6.01</v>
      </c>
      <c r="J8" s="65"/>
      <c r="K8" s="28">
        <f t="shared" si="6"/>
        <v>1.1000000000000032</v>
      </c>
      <c r="L8" s="28">
        <f t="shared" si="7"/>
        <v>23.80400000000007</v>
      </c>
      <c r="M8" s="29">
        <f t="shared" si="8"/>
        <v>32.908755760368756</v>
      </c>
      <c r="N8" s="25"/>
      <c r="O8" s="82">
        <v>3.43</v>
      </c>
      <c r="P8" s="65">
        <v>10.029999999999999</v>
      </c>
      <c r="Q8" s="65">
        <v>7.34</v>
      </c>
      <c r="R8" s="30">
        <f t="shared" si="9"/>
        <v>1.0999999999999943</v>
      </c>
      <c r="S8" s="30"/>
      <c r="T8" s="30">
        <f t="shared" si="14"/>
        <v>24.881999999999874</v>
      </c>
      <c r="U8" s="28">
        <f t="shared" si="2"/>
        <v>34.399078341013649</v>
      </c>
      <c r="V8" s="148"/>
      <c r="W8" s="73">
        <f t="shared" si="0"/>
        <v>99.993885918003571</v>
      </c>
      <c r="X8" s="1"/>
      <c r="Y8" s="145"/>
      <c r="Z8" s="102">
        <v>40</v>
      </c>
      <c r="AA8" s="112">
        <f t="shared" si="1"/>
        <v>56.1</v>
      </c>
      <c r="AB8" s="114">
        <f t="shared" si="3"/>
        <v>29.917050691244395</v>
      </c>
      <c r="AC8" s="118">
        <f t="shared" si="10"/>
        <v>4.0733333333333333</v>
      </c>
      <c r="AD8" s="114">
        <f t="shared" si="4"/>
        <v>35.44147465437787</v>
      </c>
      <c r="AE8" s="104">
        <f t="shared" si="11"/>
        <v>99.992738578327916</v>
      </c>
      <c r="AF8" s="99">
        <f t="shared" si="5"/>
        <v>25.635999999999996</v>
      </c>
      <c r="AG8" s="78">
        <f t="shared" si="12"/>
        <v>84.071000000000083</v>
      </c>
      <c r="AH8" s="59">
        <f t="shared" si="13"/>
        <v>4.2035500000000043</v>
      </c>
      <c r="AI8" s="4"/>
      <c r="AJ8" s="4"/>
      <c r="AK8" s="4"/>
    </row>
    <row r="9" spans="1:42" ht="20.100000000000001" customHeight="1" x14ac:dyDescent="0.25">
      <c r="A9" s="1"/>
      <c r="B9" s="20" t="s">
        <v>35</v>
      </c>
      <c r="C9" s="21">
        <f>C7-C8</f>
        <v>50</v>
      </c>
      <c r="D9" s="6"/>
      <c r="E9" s="142"/>
      <c r="F9" s="27">
        <v>50</v>
      </c>
      <c r="G9" s="64">
        <v>56.7</v>
      </c>
      <c r="H9" s="69">
        <v>59.83</v>
      </c>
      <c r="I9" s="65">
        <v>5.95</v>
      </c>
      <c r="J9" s="65"/>
      <c r="K9" s="28">
        <f t="shared" si="6"/>
        <v>0.59999999999999609</v>
      </c>
      <c r="L9" s="28">
        <f t="shared" si="7"/>
        <v>12.983999999999916</v>
      </c>
      <c r="M9" s="29">
        <f t="shared" si="8"/>
        <v>17.950230414746429</v>
      </c>
      <c r="N9" s="25"/>
      <c r="O9" s="82">
        <v>3.43</v>
      </c>
      <c r="P9" s="65">
        <v>10.029999999999999</v>
      </c>
      <c r="Q9" s="65">
        <v>7.47</v>
      </c>
      <c r="R9" s="30">
        <f t="shared" si="9"/>
        <v>1.2999999999999989</v>
      </c>
      <c r="S9" s="30"/>
      <c r="T9" s="30">
        <f t="shared" si="14"/>
        <v>29.405999999999977</v>
      </c>
      <c r="U9" s="28">
        <f t="shared" si="2"/>
        <v>40.653456221198127</v>
      </c>
      <c r="V9" s="148"/>
      <c r="W9" s="73">
        <f t="shared" si="0"/>
        <v>99.993950617283957</v>
      </c>
      <c r="X9" s="1"/>
      <c r="Y9" s="145"/>
      <c r="Z9" s="102">
        <v>50</v>
      </c>
      <c r="AA9" s="112">
        <f t="shared" si="1"/>
        <v>56.6</v>
      </c>
      <c r="AB9" s="114">
        <f t="shared" si="3"/>
        <v>29.917050691244043</v>
      </c>
      <c r="AC9" s="118">
        <f t="shared" si="10"/>
        <v>4.0866666666666669</v>
      </c>
      <c r="AD9" s="114">
        <f t="shared" si="4"/>
        <v>26.059907834101285</v>
      </c>
      <c r="AE9" s="104">
        <f t="shared" si="11"/>
        <v>99.992778425322072</v>
      </c>
      <c r="AF9" s="99">
        <f t="shared" si="5"/>
        <v>18.849999999999934</v>
      </c>
      <c r="AG9" s="78">
        <f t="shared" si="12"/>
        <v>102.92100000000002</v>
      </c>
      <c r="AH9" s="59">
        <f t="shared" si="13"/>
        <v>5.1460500000000016</v>
      </c>
      <c r="AI9" s="4"/>
      <c r="AJ9" s="4"/>
      <c r="AK9" s="4"/>
    </row>
    <row r="10" spans="1:42" ht="20.100000000000001" customHeight="1" x14ac:dyDescent="0.25">
      <c r="A10" s="1"/>
      <c r="B10" s="9"/>
      <c r="C10" s="10"/>
      <c r="D10" s="10"/>
      <c r="E10" s="142"/>
      <c r="F10" s="27">
        <v>60</v>
      </c>
      <c r="G10" s="64">
        <v>57.3</v>
      </c>
      <c r="H10" s="69">
        <v>59.89</v>
      </c>
      <c r="I10" s="65">
        <v>5.76</v>
      </c>
      <c r="J10" s="65"/>
      <c r="K10" s="28">
        <f t="shared" si="6"/>
        <v>1.9000000000000039</v>
      </c>
      <c r="L10" s="28">
        <f t="shared" si="7"/>
        <v>41.116000000000085</v>
      </c>
      <c r="M10" s="29">
        <f t="shared" si="8"/>
        <v>56.842396313364169</v>
      </c>
      <c r="N10" s="25"/>
      <c r="O10" s="82">
        <v>3.44</v>
      </c>
      <c r="P10" s="65">
        <v>10.029999999999999</v>
      </c>
      <c r="Q10" s="65">
        <v>7.48</v>
      </c>
      <c r="R10" s="30">
        <f t="shared" si="9"/>
        <v>0.10000000000000675</v>
      </c>
      <c r="S10" s="30"/>
      <c r="T10" s="30">
        <f t="shared" si="14"/>
        <v>2.2620000000001528</v>
      </c>
      <c r="U10" s="28">
        <f t="shared" si="2"/>
        <v>3.1271889400923771</v>
      </c>
      <c r="V10" s="148"/>
      <c r="W10" s="73">
        <f t="shared" si="0"/>
        <v>99.993996509598603</v>
      </c>
      <c r="X10" s="1"/>
      <c r="Y10" s="145"/>
      <c r="Z10" s="102">
        <v>60</v>
      </c>
      <c r="AA10" s="112">
        <f t="shared" si="1"/>
        <v>57.133333333333333</v>
      </c>
      <c r="AB10" s="114">
        <f t="shared" si="3"/>
        <v>39.889400921659295</v>
      </c>
      <c r="AC10" s="118">
        <f t="shared" si="10"/>
        <v>4.1100000000000003</v>
      </c>
      <c r="AD10" s="114">
        <f t="shared" si="4"/>
        <v>11.466359447004457</v>
      </c>
      <c r="AE10" s="104">
        <f t="shared" si="11"/>
        <v>99.992804297353629</v>
      </c>
      <c r="AF10" s="99">
        <f t="shared" si="5"/>
        <v>8.2939999999998903</v>
      </c>
      <c r="AG10" s="78">
        <f t="shared" si="12"/>
        <v>111.21499999999992</v>
      </c>
      <c r="AH10" s="59">
        <f t="shared" si="13"/>
        <v>5.5607499999999961</v>
      </c>
      <c r="AI10" s="4"/>
      <c r="AJ10" s="4"/>
      <c r="AK10" s="4"/>
    </row>
    <row r="11" spans="1:42" ht="20.100000000000001" customHeight="1" x14ac:dyDescent="0.25">
      <c r="A11" s="1"/>
      <c r="B11" s="20" t="s">
        <v>0</v>
      </c>
      <c r="C11" s="21">
        <v>21.64</v>
      </c>
      <c r="D11" s="6"/>
      <c r="E11" s="142"/>
      <c r="F11" s="27">
        <v>70</v>
      </c>
      <c r="G11" s="64">
        <v>57.9</v>
      </c>
      <c r="H11" s="69">
        <v>59.88</v>
      </c>
      <c r="I11" s="65">
        <v>5.65</v>
      </c>
      <c r="J11" s="65"/>
      <c r="K11" s="28">
        <f t="shared" si="6"/>
        <v>1.0999999999999943</v>
      </c>
      <c r="L11" s="28">
        <f t="shared" si="7"/>
        <v>23.803999999999878</v>
      </c>
      <c r="M11" s="29">
        <f t="shared" si="8"/>
        <v>32.908755760368493</v>
      </c>
      <c r="N11" s="25"/>
      <c r="O11" s="82">
        <v>3.5</v>
      </c>
      <c r="P11" s="65">
        <v>9.98</v>
      </c>
      <c r="Q11" s="65">
        <v>7.6</v>
      </c>
      <c r="R11" s="30">
        <f t="shared" si="9"/>
        <v>1.1999999999999922</v>
      </c>
      <c r="S11" s="30"/>
      <c r="T11" s="30">
        <f t="shared" si="14"/>
        <v>27.143999999999824</v>
      </c>
      <c r="U11" s="28">
        <f t="shared" si="2"/>
        <v>37.526267281105746</v>
      </c>
      <c r="V11" s="148"/>
      <c r="W11" s="73">
        <f t="shared" si="0"/>
        <v>99.993955094991364</v>
      </c>
      <c r="X11" s="1"/>
      <c r="Y11" s="145"/>
      <c r="Z11" s="102">
        <v>70</v>
      </c>
      <c r="AA11" s="112">
        <f t="shared" si="1"/>
        <v>57.666666666666664</v>
      </c>
      <c r="AB11" s="114">
        <f t="shared" si="3"/>
        <v>35.900460829492857</v>
      </c>
      <c r="AC11" s="118">
        <f t="shared" si="10"/>
        <v>4.1433333333333335</v>
      </c>
      <c r="AD11" s="114">
        <f t="shared" si="4"/>
        <v>23.975115207373317</v>
      </c>
      <c r="AE11" s="104">
        <f t="shared" si="11"/>
        <v>99.992812447122731</v>
      </c>
      <c r="AF11" s="99">
        <f t="shared" si="5"/>
        <v>17.342000000000031</v>
      </c>
      <c r="AG11" s="78">
        <f t="shared" si="12"/>
        <v>128.55699999999996</v>
      </c>
      <c r="AH11" s="59">
        <f t="shared" si="13"/>
        <v>6.4278499999999976</v>
      </c>
      <c r="AI11" s="4"/>
      <c r="AJ11" s="4"/>
      <c r="AK11" s="4"/>
    </row>
    <row r="12" spans="1:42" ht="20.100000000000001" customHeight="1" x14ac:dyDescent="0.25">
      <c r="A12" s="1"/>
      <c r="B12" s="20" t="s">
        <v>1</v>
      </c>
      <c r="C12" s="21">
        <v>22.62</v>
      </c>
      <c r="D12" s="6"/>
      <c r="E12" s="142"/>
      <c r="F12" s="27">
        <v>80</v>
      </c>
      <c r="G12" s="64">
        <v>58.6</v>
      </c>
      <c r="H12" s="69">
        <v>59.77</v>
      </c>
      <c r="I12" s="65">
        <v>5.65</v>
      </c>
      <c r="J12" s="65"/>
      <c r="K12" s="28">
        <f t="shared" si="6"/>
        <v>0</v>
      </c>
      <c r="L12" s="28">
        <f t="shared" si="7"/>
        <v>0</v>
      </c>
      <c r="M12" s="29">
        <f t="shared" si="8"/>
        <v>0</v>
      </c>
      <c r="N12" s="25"/>
      <c r="O12" s="82">
        <v>3.55</v>
      </c>
      <c r="P12" s="65">
        <v>9.9700000000000006</v>
      </c>
      <c r="Q12" s="65">
        <v>7.6</v>
      </c>
      <c r="R12" s="30">
        <f t="shared" si="9"/>
        <v>0</v>
      </c>
      <c r="S12" s="30"/>
      <c r="T12" s="30">
        <f t="shared" si="14"/>
        <v>0</v>
      </c>
      <c r="U12" s="28" t="s">
        <v>50</v>
      </c>
      <c r="V12" s="148"/>
      <c r="W12" s="73">
        <f t="shared" si="0"/>
        <v>99.993941979522177</v>
      </c>
      <c r="X12" s="1"/>
      <c r="Y12" s="145"/>
      <c r="Z12" s="102">
        <v>80</v>
      </c>
      <c r="AA12" s="112">
        <f t="shared" si="1"/>
        <v>58.233333333333327</v>
      </c>
      <c r="AB12" s="114">
        <f t="shared" si="3"/>
        <v>22.936405529953873</v>
      </c>
      <c r="AC12" s="118">
        <f t="shared" si="10"/>
        <v>4.1766666666666667</v>
      </c>
      <c r="AD12" s="114">
        <f t="shared" si="4"/>
        <v>15.635944700461053</v>
      </c>
      <c r="AE12" s="104">
        <f t="shared" si="11"/>
        <v>99.992823914633291</v>
      </c>
      <c r="AF12" s="99">
        <f t="shared" si="5"/>
        <v>7.5400000000001084</v>
      </c>
      <c r="AG12" s="78">
        <f t="shared" si="12"/>
        <v>136.09700000000007</v>
      </c>
      <c r="AH12" s="59">
        <f t="shared" si="13"/>
        <v>6.8048500000000036</v>
      </c>
      <c r="AI12" s="4"/>
      <c r="AJ12" s="4"/>
      <c r="AK12" s="4"/>
    </row>
    <row r="13" spans="1:42" ht="20.100000000000001" customHeight="1" x14ac:dyDescent="0.25">
      <c r="A13" s="1"/>
      <c r="B13" s="9"/>
      <c r="C13" s="10"/>
      <c r="D13" s="10"/>
      <c r="E13" s="142"/>
      <c r="F13" s="27">
        <v>90</v>
      </c>
      <c r="G13" s="64">
        <v>59.3</v>
      </c>
      <c r="H13" s="69">
        <v>59.67</v>
      </c>
      <c r="I13" s="65">
        <v>5.4</v>
      </c>
      <c r="J13" s="65"/>
      <c r="K13" s="28">
        <f t="shared" si="6"/>
        <v>2.5</v>
      </c>
      <c r="L13" s="28">
        <f t="shared" si="7"/>
        <v>54.1</v>
      </c>
      <c r="M13" s="29">
        <f t="shared" si="8"/>
        <v>74.792626728110605</v>
      </c>
      <c r="N13" s="25"/>
      <c r="O13" s="82">
        <v>3.58</v>
      </c>
      <c r="P13" s="65">
        <v>9.9600000000000009</v>
      </c>
      <c r="Q13" s="65">
        <v>7.74</v>
      </c>
      <c r="R13" s="30">
        <f t="shared" si="9"/>
        <v>1.4000000000000057</v>
      </c>
      <c r="S13" s="30"/>
      <c r="T13" s="30">
        <f t="shared" si="14"/>
        <v>31.668000000000131</v>
      </c>
      <c r="U13" s="28">
        <f t="shared" si="2"/>
        <v>43.780645161290508</v>
      </c>
      <c r="V13" s="148"/>
      <c r="W13" s="73">
        <f t="shared" si="0"/>
        <v>99.993962900505906</v>
      </c>
      <c r="X13" s="1"/>
      <c r="Y13" s="145"/>
      <c r="Z13" s="102">
        <v>90</v>
      </c>
      <c r="AA13" s="112">
        <f t="shared" si="1"/>
        <v>58.766666666666673</v>
      </c>
      <c r="AB13" s="114">
        <f t="shared" si="3"/>
        <v>42.881105990783475</v>
      </c>
      <c r="AC13" s="118">
        <f t="shared" si="10"/>
        <v>4.206666666666667</v>
      </c>
      <c r="AD13" s="114">
        <f t="shared" si="4"/>
        <v>35.44147465437787</v>
      </c>
      <c r="AE13" s="104">
        <f t="shared" si="11"/>
        <v>99.99283607584772</v>
      </c>
      <c r="AF13" s="99">
        <f t="shared" si="5"/>
        <v>25.635999999999992</v>
      </c>
      <c r="AG13" s="78">
        <f t="shared" si="12"/>
        <v>161.73300000000006</v>
      </c>
      <c r="AH13" s="59">
        <f t="shared" si="13"/>
        <v>8.0866500000000041</v>
      </c>
      <c r="AI13" s="4"/>
      <c r="AJ13" s="4"/>
      <c r="AK13" s="4"/>
    </row>
    <row r="14" spans="1:42" ht="20.100000000000001" customHeight="1" x14ac:dyDescent="0.25">
      <c r="A14" s="1"/>
      <c r="B14" s="20" t="s">
        <v>3</v>
      </c>
      <c r="C14" s="21">
        <v>600</v>
      </c>
      <c r="D14" s="6"/>
      <c r="E14" s="142"/>
      <c r="F14" s="27">
        <v>100</v>
      </c>
      <c r="G14" s="64">
        <v>60</v>
      </c>
      <c r="H14" s="69">
        <v>59.77</v>
      </c>
      <c r="I14" s="65">
        <v>5.32</v>
      </c>
      <c r="J14" s="65"/>
      <c r="K14" s="28">
        <f t="shared" si="6"/>
        <v>0.80000000000000071</v>
      </c>
      <c r="L14" s="28">
        <f t="shared" si="7"/>
        <v>17.312000000000015</v>
      </c>
      <c r="M14" s="29">
        <f t="shared" si="8"/>
        <v>23.933640552995413</v>
      </c>
      <c r="N14" s="25"/>
      <c r="O14" s="82">
        <v>3.6</v>
      </c>
      <c r="P14" s="65">
        <v>9.92</v>
      </c>
      <c r="Q14" s="65">
        <v>7.76</v>
      </c>
      <c r="R14" s="30">
        <f t="shared" si="9"/>
        <v>0.19999999999999574</v>
      </c>
      <c r="S14" s="30"/>
      <c r="T14" s="30">
        <f t="shared" si="14"/>
        <v>4.5239999999999041</v>
      </c>
      <c r="U14" s="28">
        <f t="shared" si="2"/>
        <v>6.2543778801841992</v>
      </c>
      <c r="V14" s="148"/>
      <c r="W14" s="73">
        <f t="shared" si="0"/>
        <v>99.994</v>
      </c>
      <c r="X14" s="1"/>
      <c r="Y14" s="145"/>
      <c r="Z14" s="102">
        <v>100</v>
      </c>
      <c r="AA14" s="112">
        <f t="shared" si="1"/>
        <v>59.366666666666667</v>
      </c>
      <c r="AB14" s="114">
        <f t="shared" si="3"/>
        <v>23.933640552995413</v>
      </c>
      <c r="AC14" s="118">
        <f t="shared" si="10"/>
        <v>4.2299999999999995</v>
      </c>
      <c r="AD14" s="114">
        <f t="shared" si="4"/>
        <v>21.890322580645254</v>
      </c>
      <c r="AE14" s="104">
        <f t="shared" si="11"/>
        <v>99.992868488724454</v>
      </c>
      <c r="AF14" s="99">
        <f t="shared" si="5"/>
        <v>10.556000000000044</v>
      </c>
      <c r="AG14" s="78">
        <f t="shared" si="12"/>
        <v>172.2890000000001</v>
      </c>
      <c r="AH14" s="59">
        <f t="shared" si="13"/>
        <v>8.614450000000005</v>
      </c>
      <c r="AI14" s="4"/>
      <c r="AJ14" s="4"/>
      <c r="AK14" s="4"/>
    </row>
    <row r="15" spans="1:42" ht="20.100000000000001" customHeight="1" x14ac:dyDescent="0.25">
      <c r="A15" s="1"/>
      <c r="B15" s="20" t="s">
        <v>4</v>
      </c>
      <c r="C15" s="21">
        <v>600</v>
      </c>
      <c r="D15" s="6"/>
      <c r="E15" s="142"/>
      <c r="F15" s="27">
        <v>110</v>
      </c>
      <c r="G15" s="64">
        <v>60.6</v>
      </c>
      <c r="H15" s="69">
        <v>59.55</v>
      </c>
      <c r="I15" s="65">
        <v>5.2</v>
      </c>
      <c r="J15" s="65"/>
      <c r="K15" s="28">
        <f t="shared" si="6"/>
        <v>1.2000000000000011</v>
      </c>
      <c r="L15" s="28">
        <f t="shared" si="7"/>
        <v>25.968000000000025</v>
      </c>
      <c r="M15" s="29">
        <f t="shared" si="8"/>
        <v>35.900460829493127</v>
      </c>
      <c r="N15" s="25"/>
      <c r="O15" s="82">
        <v>3.62</v>
      </c>
      <c r="P15" s="65">
        <v>9.94</v>
      </c>
      <c r="Q15" s="65">
        <v>7.85</v>
      </c>
      <c r="R15" s="30">
        <f t="shared" si="9"/>
        <v>0.89999999999999858</v>
      </c>
      <c r="S15" s="30"/>
      <c r="T15" s="30">
        <f t="shared" si="14"/>
        <v>20.357999999999969</v>
      </c>
      <c r="U15" s="28">
        <f t="shared" si="2"/>
        <v>28.144700460829451</v>
      </c>
      <c r="V15" s="148"/>
      <c r="W15" s="73">
        <f t="shared" si="0"/>
        <v>99.994026402640273</v>
      </c>
      <c r="X15" s="1"/>
      <c r="Y15" s="145"/>
      <c r="Z15" s="102">
        <v>110</v>
      </c>
      <c r="AA15" s="112">
        <f t="shared" si="1"/>
        <v>59.9</v>
      </c>
      <c r="AB15" s="114">
        <f t="shared" si="3"/>
        <v>30.914285714285768</v>
      </c>
      <c r="AC15" s="118">
        <f t="shared" si="10"/>
        <v>4.2566666666666668</v>
      </c>
      <c r="AD15" s="114">
        <f t="shared" si="4"/>
        <v>34.399078341013649</v>
      </c>
      <c r="AE15" s="104">
        <f t="shared" si="11"/>
        <v>99.992886782945391</v>
      </c>
      <c r="AF15" s="99">
        <f t="shared" si="5"/>
        <v>24.881999999999874</v>
      </c>
      <c r="AG15" s="78">
        <f t="shared" si="12"/>
        <v>197.17099999999996</v>
      </c>
      <c r="AH15" s="59">
        <f t="shared" si="13"/>
        <v>9.8585499999999975</v>
      </c>
      <c r="AI15" s="4"/>
      <c r="AJ15" s="4"/>
      <c r="AK15" s="4"/>
    </row>
    <row r="16" spans="1:42" ht="20.100000000000001" customHeight="1" x14ac:dyDescent="0.25">
      <c r="A16" s="1"/>
      <c r="B16" s="9"/>
      <c r="C16" s="10"/>
      <c r="D16" s="10"/>
      <c r="E16" s="142"/>
      <c r="F16" s="27">
        <v>120</v>
      </c>
      <c r="G16" s="64">
        <v>61.3</v>
      </c>
      <c r="H16" s="69">
        <v>59.57</v>
      </c>
      <c r="I16" s="65">
        <v>5.08</v>
      </c>
      <c r="J16" s="65"/>
      <c r="K16" s="28">
        <f t="shared" si="6"/>
        <v>1.2000000000000011</v>
      </c>
      <c r="L16" s="28">
        <f t="shared" si="7"/>
        <v>25.968000000000025</v>
      </c>
      <c r="M16" s="29">
        <f t="shared" si="8"/>
        <v>35.900460829493127</v>
      </c>
      <c r="N16" s="25"/>
      <c r="O16" s="82">
        <v>3.63</v>
      </c>
      <c r="P16" s="65">
        <v>9.93</v>
      </c>
      <c r="Q16" s="65">
        <v>7.98</v>
      </c>
      <c r="R16" s="30">
        <f t="shared" si="9"/>
        <v>1.3000000000000078</v>
      </c>
      <c r="S16" s="30"/>
      <c r="T16" s="30">
        <f t="shared" si="14"/>
        <v>29.406000000000176</v>
      </c>
      <c r="U16" s="28">
        <f t="shared" si="2"/>
        <v>40.653456221198397</v>
      </c>
      <c r="V16" s="148"/>
      <c r="W16" s="73">
        <f t="shared" si="0"/>
        <v>99.994078303425766</v>
      </c>
      <c r="X16" s="1"/>
      <c r="Y16" s="145"/>
      <c r="Z16" s="102">
        <v>120</v>
      </c>
      <c r="AA16" s="112">
        <f t="shared" si="1"/>
        <v>60.466666666666669</v>
      </c>
      <c r="AB16" s="114">
        <f t="shared" si="3"/>
        <v>35.90046082949312</v>
      </c>
      <c r="AC16" s="118">
        <f t="shared" si="10"/>
        <v>4.293333333333333</v>
      </c>
      <c r="AD16" s="114">
        <f t="shared" si="4"/>
        <v>35.962672811059974</v>
      </c>
      <c r="AE16" s="104">
        <f t="shared" si="11"/>
        <v>99.992891187109763</v>
      </c>
      <c r="AF16" s="99">
        <f t="shared" si="5"/>
        <v>17.342000000000031</v>
      </c>
      <c r="AG16" s="78">
        <f t="shared" si="12"/>
        <v>214.51300000000001</v>
      </c>
      <c r="AH16" s="59">
        <f t="shared" si="13"/>
        <v>10.72565</v>
      </c>
      <c r="AI16" s="4"/>
      <c r="AJ16" s="4"/>
      <c r="AK16" s="4"/>
    </row>
    <row r="17" spans="1:42" ht="20.100000000000001" customHeight="1" x14ac:dyDescent="0.25">
      <c r="A17" s="1"/>
      <c r="B17" s="20" t="s">
        <v>5</v>
      </c>
      <c r="C17" s="21">
        <v>130</v>
      </c>
      <c r="D17" s="6"/>
      <c r="E17" s="142"/>
      <c r="F17" s="27">
        <v>130</v>
      </c>
      <c r="G17" s="64">
        <v>62</v>
      </c>
      <c r="H17" s="69">
        <v>59.5</v>
      </c>
      <c r="I17" s="65">
        <v>4.93</v>
      </c>
      <c r="J17" s="65"/>
      <c r="K17" s="28">
        <f t="shared" si="6"/>
        <v>1.5000000000000036</v>
      </c>
      <c r="L17" s="28">
        <f t="shared" si="7"/>
        <v>32.460000000000079</v>
      </c>
      <c r="M17" s="29">
        <f t="shared" si="8"/>
        <v>44.87557603686647</v>
      </c>
      <c r="N17" s="25"/>
      <c r="O17" s="82">
        <v>3.68</v>
      </c>
      <c r="P17" s="65">
        <v>9.92</v>
      </c>
      <c r="Q17" s="65">
        <v>8.02</v>
      </c>
      <c r="R17" s="30">
        <f t="shared" si="9"/>
        <v>0.39999999999999147</v>
      </c>
      <c r="S17" s="30"/>
      <c r="T17" s="30">
        <f t="shared" si="14"/>
        <v>9.0479999999998082</v>
      </c>
      <c r="U17" s="28">
        <f t="shared" si="2"/>
        <v>12.508755760368398</v>
      </c>
      <c r="V17" s="148"/>
      <c r="W17" s="73">
        <f t="shared" si="0"/>
        <v>99.994064516129029</v>
      </c>
      <c r="X17" s="1"/>
      <c r="Y17" s="145"/>
      <c r="Z17" s="102">
        <v>130</v>
      </c>
      <c r="AA17" s="112">
        <f t="shared" si="1"/>
        <v>61.033333333333331</v>
      </c>
      <c r="AB17" s="114">
        <f t="shared" si="3"/>
        <v>41.883870967741935</v>
      </c>
      <c r="AC17" s="118">
        <f t="shared" si="10"/>
        <v>4.3266666666666671</v>
      </c>
      <c r="AD17" s="114">
        <f t="shared" si="4"/>
        <v>23.975115207373317</v>
      </c>
      <c r="AE17" s="104">
        <f t="shared" si="11"/>
        <v>99.992901466099696</v>
      </c>
      <c r="AF17" s="99">
        <f t="shared" si="5"/>
        <v>17.342000000000031</v>
      </c>
      <c r="AG17" s="78">
        <f t="shared" si="12"/>
        <v>231.85500000000005</v>
      </c>
      <c r="AH17" s="59">
        <f t="shared" si="13"/>
        <v>11.592750000000002</v>
      </c>
      <c r="AI17" s="4"/>
      <c r="AJ17" s="4"/>
      <c r="AK17" s="4"/>
    </row>
    <row r="18" spans="1:42" ht="20.100000000000001" customHeight="1" x14ac:dyDescent="0.25">
      <c r="A18" s="1"/>
      <c r="B18" s="20" t="s">
        <v>6</v>
      </c>
      <c r="C18" s="21">
        <v>130</v>
      </c>
      <c r="D18" s="6"/>
      <c r="E18" s="142"/>
      <c r="F18" s="27">
        <v>140</v>
      </c>
      <c r="G18" s="64">
        <v>62.8</v>
      </c>
      <c r="H18" s="69">
        <v>59.5</v>
      </c>
      <c r="I18" s="65">
        <v>4.93</v>
      </c>
      <c r="J18" s="65"/>
      <c r="K18" s="28">
        <f t="shared" si="6"/>
        <v>0</v>
      </c>
      <c r="L18" s="28">
        <f t="shared" si="7"/>
        <v>0</v>
      </c>
      <c r="M18" s="29">
        <f t="shared" si="8"/>
        <v>0</v>
      </c>
      <c r="N18" s="25"/>
      <c r="O18" s="82">
        <v>3.73</v>
      </c>
      <c r="P18" s="65">
        <v>9.86</v>
      </c>
      <c r="Q18" s="65">
        <v>8.15</v>
      </c>
      <c r="R18" s="30">
        <f t="shared" si="9"/>
        <v>1.3000000000000078</v>
      </c>
      <c r="S18" s="30"/>
      <c r="T18" s="30">
        <f t="shared" si="14"/>
        <v>29.406000000000176</v>
      </c>
      <c r="U18" s="28">
        <f t="shared" si="2"/>
        <v>40.653456221198397</v>
      </c>
      <c r="V18" s="148"/>
      <c r="W18" s="73">
        <f t="shared" si="0"/>
        <v>99.994060509554146</v>
      </c>
      <c r="X18" s="1"/>
      <c r="Y18" s="145"/>
      <c r="Z18" s="102">
        <v>140</v>
      </c>
      <c r="AA18" s="112">
        <f t="shared" si="1"/>
        <v>61.733333333333327</v>
      </c>
      <c r="AB18" s="114">
        <f t="shared" si="3"/>
        <v>27.922580645161318</v>
      </c>
      <c r="AC18" s="118">
        <f t="shared" si="10"/>
        <v>4.37</v>
      </c>
      <c r="AD18" s="114">
        <f t="shared" si="4"/>
        <v>29.187096774193481</v>
      </c>
      <c r="AE18" s="104">
        <f t="shared" si="11"/>
        <v>99.992911237389521</v>
      </c>
      <c r="AF18" s="99">
        <f t="shared" si="5"/>
        <v>21.111999999999952</v>
      </c>
      <c r="AG18" s="78">
        <f t="shared" si="12"/>
        <v>252.96699999999998</v>
      </c>
      <c r="AH18" s="59">
        <f t="shared" si="13"/>
        <v>12.648350000000001</v>
      </c>
      <c r="AI18" s="4"/>
      <c r="AJ18" s="4"/>
      <c r="AK18" s="4"/>
    </row>
    <row r="19" spans="1:42" ht="20.100000000000001" customHeight="1" x14ac:dyDescent="0.2">
      <c r="A19" s="1"/>
      <c r="B19" s="1"/>
      <c r="C19" s="1"/>
      <c r="D19" s="1"/>
      <c r="E19" s="142"/>
      <c r="F19" s="27">
        <v>150</v>
      </c>
      <c r="G19" s="64">
        <v>63.5</v>
      </c>
      <c r="H19" s="69">
        <v>59.38</v>
      </c>
      <c r="I19" s="65">
        <v>4.82</v>
      </c>
      <c r="J19" s="65"/>
      <c r="K19" s="28">
        <f t="shared" si="6"/>
        <v>1.0999999999999943</v>
      </c>
      <c r="L19" s="28">
        <f t="shared" si="7"/>
        <v>23.803999999999878</v>
      </c>
      <c r="M19" s="29">
        <f t="shared" si="8"/>
        <v>32.908755760368493</v>
      </c>
      <c r="N19" s="25"/>
      <c r="O19" s="82">
        <v>3.75</v>
      </c>
      <c r="P19" s="65">
        <v>9.81</v>
      </c>
      <c r="Q19" s="65">
        <v>8.18</v>
      </c>
      <c r="R19" s="30">
        <f t="shared" si="9"/>
        <v>0.29999999999999361</v>
      </c>
      <c r="S19" s="30"/>
      <c r="T19" s="30">
        <f t="shared" si="14"/>
        <v>6.7859999999998557</v>
      </c>
      <c r="U19" s="28">
        <f t="shared" si="2"/>
        <v>9.3815668202762978</v>
      </c>
      <c r="V19" s="148"/>
      <c r="W19" s="73">
        <f t="shared" si="0"/>
        <v>99.994094488188978</v>
      </c>
      <c r="X19" s="1"/>
      <c r="Y19" s="145"/>
      <c r="Z19" s="102">
        <v>150</v>
      </c>
      <c r="AA19" s="112">
        <f t="shared" si="1"/>
        <v>62.366666666666667</v>
      </c>
      <c r="AB19" s="114">
        <f t="shared" si="3"/>
        <v>31.911520737327127</v>
      </c>
      <c r="AC19" s="118">
        <f t="shared" si="10"/>
        <v>4.41</v>
      </c>
      <c r="AD19" s="114">
        <f t="shared" si="4"/>
        <v>10.423963133640516</v>
      </c>
      <c r="AE19" s="104">
        <f t="shared" si="11"/>
        <v>99.992918825009767</v>
      </c>
      <c r="AF19" s="99">
        <f t="shared" si="5"/>
        <v>7.5399999999999734</v>
      </c>
      <c r="AG19" s="78">
        <f t="shared" si="12"/>
        <v>260.50699999999995</v>
      </c>
      <c r="AH19" s="59">
        <f t="shared" si="13"/>
        <v>13.025349999999996</v>
      </c>
      <c r="AI19" s="4"/>
      <c r="AJ19" s="4"/>
      <c r="AK19" s="4"/>
    </row>
    <row r="20" spans="1:42" ht="20.100000000000001" customHeight="1" x14ac:dyDescent="0.2">
      <c r="A20" s="1"/>
      <c r="B20" s="140" t="s">
        <v>19</v>
      </c>
      <c r="C20" s="61" t="s">
        <v>18</v>
      </c>
      <c r="D20" s="1"/>
      <c r="E20" s="142"/>
      <c r="F20" s="27">
        <v>160</v>
      </c>
      <c r="G20" s="64">
        <v>64.2</v>
      </c>
      <c r="H20" s="69">
        <v>59.73</v>
      </c>
      <c r="I20" s="65">
        <v>4.7</v>
      </c>
      <c r="J20" s="65"/>
      <c r="K20" s="28">
        <f t="shared" si="6"/>
        <v>1.2000000000000011</v>
      </c>
      <c r="L20" s="28">
        <f t="shared" si="7"/>
        <v>25.968000000000025</v>
      </c>
      <c r="M20" s="29">
        <f t="shared" si="8"/>
        <v>35.900460829493127</v>
      </c>
      <c r="N20" s="25"/>
      <c r="O20" s="82">
        <v>3.84</v>
      </c>
      <c r="P20" s="65">
        <v>9.93</v>
      </c>
      <c r="Q20" s="65">
        <v>8.32</v>
      </c>
      <c r="R20" s="30">
        <f t="shared" si="9"/>
        <v>1.4000000000000057</v>
      </c>
      <c r="S20" s="30"/>
      <c r="T20" s="30">
        <f t="shared" si="14"/>
        <v>31.668000000000131</v>
      </c>
      <c r="U20" s="28">
        <f t="shared" si="2"/>
        <v>43.780645161290508</v>
      </c>
      <c r="V20" s="148"/>
      <c r="W20" s="73">
        <f t="shared" si="0"/>
        <v>99.994018691588778</v>
      </c>
      <c r="X20" s="1"/>
      <c r="Y20" s="145"/>
      <c r="Z20" s="102">
        <v>160</v>
      </c>
      <c r="AA20" s="112">
        <f t="shared" si="1"/>
        <v>62.966666666666669</v>
      </c>
      <c r="AB20" s="114">
        <f t="shared" si="3"/>
        <v>33.905990783410125</v>
      </c>
      <c r="AC20" s="118">
        <f t="shared" si="10"/>
        <v>4.46</v>
      </c>
      <c r="AD20" s="114">
        <f t="shared" si="4"/>
        <v>37.52626728110603</v>
      </c>
      <c r="AE20" s="104">
        <f t="shared" si="11"/>
        <v>99.992906886478139</v>
      </c>
      <c r="AF20" s="99">
        <f t="shared" si="5"/>
        <v>18.096000000000018</v>
      </c>
      <c r="AG20" s="78">
        <f t="shared" si="12"/>
        <v>278.60299999999995</v>
      </c>
      <c r="AH20" s="59">
        <f t="shared" si="13"/>
        <v>13.930149999999998</v>
      </c>
      <c r="AI20" s="4"/>
      <c r="AJ20" s="4"/>
      <c r="AK20" s="4"/>
    </row>
    <row r="21" spans="1:42" ht="20.100000000000001" customHeight="1" x14ac:dyDescent="0.2">
      <c r="A21" s="1"/>
      <c r="B21" s="140"/>
      <c r="C21" s="61">
        <v>35</v>
      </c>
      <c r="D21" s="1"/>
      <c r="E21" s="142"/>
      <c r="F21" s="27">
        <v>170</v>
      </c>
      <c r="G21" s="64">
        <v>65.2</v>
      </c>
      <c r="H21" s="69">
        <v>59.72</v>
      </c>
      <c r="I21" s="65">
        <v>4.63</v>
      </c>
      <c r="J21" s="65"/>
      <c r="K21" s="28">
        <f t="shared" si="6"/>
        <v>0.70000000000000284</v>
      </c>
      <c r="L21" s="28">
        <f t="shared" si="7"/>
        <v>15.148000000000062</v>
      </c>
      <c r="M21" s="29">
        <f t="shared" si="8"/>
        <v>20.941935483871056</v>
      </c>
      <c r="N21" s="25"/>
      <c r="O21" s="82">
        <v>3.91</v>
      </c>
      <c r="P21" s="65">
        <v>9.8699999999999992</v>
      </c>
      <c r="Q21" s="65">
        <v>8.35</v>
      </c>
      <c r="R21" s="30">
        <f t="shared" si="9"/>
        <v>0.29999999999999361</v>
      </c>
      <c r="S21" s="30"/>
      <c r="T21" s="30">
        <f t="shared" si="14"/>
        <v>6.7859999999998557</v>
      </c>
      <c r="U21" s="28">
        <f t="shared" si="2"/>
        <v>9.3815668202762978</v>
      </c>
      <c r="V21" s="149"/>
      <c r="W21" s="73">
        <f t="shared" si="0"/>
        <v>99.994003067484655</v>
      </c>
      <c r="X21" s="1"/>
      <c r="Y21" s="145"/>
      <c r="Z21" s="102">
        <v>170</v>
      </c>
      <c r="AA21" s="112">
        <f t="shared" si="1"/>
        <v>63.733333333333327</v>
      </c>
      <c r="AB21" s="114">
        <f t="shared" si="3"/>
        <v>19.944700460829601</v>
      </c>
      <c r="AC21" s="118">
        <f t="shared" si="10"/>
        <v>4.503333333333333</v>
      </c>
      <c r="AD21" s="114">
        <f t="shared" si="4"/>
        <v>18.76313364055315</v>
      </c>
      <c r="AE21" s="104">
        <f t="shared" si="11"/>
        <v>99.99292226610261</v>
      </c>
      <c r="AF21" s="99">
        <f t="shared" si="5"/>
        <v>13.572000000000111</v>
      </c>
      <c r="AG21" s="78">
        <f t="shared" si="12"/>
        <v>292.17500000000007</v>
      </c>
      <c r="AH21" s="59">
        <f t="shared" si="13"/>
        <v>14.608750000000004</v>
      </c>
      <c r="AI21" s="4"/>
      <c r="AJ21" s="4"/>
      <c r="AK21" s="4"/>
    </row>
    <row r="22" spans="1:42" ht="20.100000000000001" customHeight="1" thickBot="1" x14ac:dyDescent="0.25">
      <c r="A22" s="1"/>
      <c r="B22" s="1"/>
      <c r="C22" s="1"/>
      <c r="D22" s="1"/>
      <c r="E22" s="143"/>
      <c r="F22" s="31">
        <v>180</v>
      </c>
      <c r="G22" s="66">
        <v>65.900000000000006</v>
      </c>
      <c r="H22" s="70">
        <v>59.58</v>
      </c>
      <c r="I22" s="67">
        <v>4.5</v>
      </c>
      <c r="J22" s="67"/>
      <c r="K22" s="32">
        <f t="shared" si="6"/>
        <v>1.2999999999999989</v>
      </c>
      <c r="L22" s="32">
        <f t="shared" si="7"/>
        <v>28.131999999999977</v>
      </c>
      <c r="M22" s="33">
        <f t="shared" si="8"/>
        <v>38.892165898617478</v>
      </c>
      <c r="N22" s="25"/>
      <c r="O22" s="83">
        <v>3.97</v>
      </c>
      <c r="P22" s="67">
        <v>9.76</v>
      </c>
      <c r="Q22" s="67">
        <v>8.49</v>
      </c>
      <c r="R22" s="35">
        <f t="shared" si="9"/>
        <v>1.4000000000000057</v>
      </c>
      <c r="S22" s="32"/>
      <c r="T22" s="35">
        <f t="shared" si="14"/>
        <v>31.668000000000131</v>
      </c>
      <c r="U22" s="32">
        <f t="shared" si="2"/>
        <v>43.780645161290508</v>
      </c>
      <c r="V22" s="85">
        <v>42.8</v>
      </c>
      <c r="W22" s="73">
        <f t="shared" si="0"/>
        <v>99.993975720789081</v>
      </c>
      <c r="X22" s="1"/>
      <c r="Y22" s="145"/>
      <c r="Z22" s="119">
        <v>180</v>
      </c>
      <c r="AA22" s="122">
        <f t="shared" si="1"/>
        <v>64.366666666666674</v>
      </c>
      <c r="AB22" s="115">
        <f t="shared" si="3"/>
        <v>30.914285714285672</v>
      </c>
      <c r="AC22" s="118">
        <f t="shared" si="10"/>
        <v>4.5633333333333335</v>
      </c>
      <c r="AD22" s="116">
        <f t="shared" si="4"/>
        <v>30.229493087557518</v>
      </c>
      <c r="AE22" s="117">
        <f t="shared" si="11"/>
        <v>99.992898703603046</v>
      </c>
      <c r="AF22" s="100">
        <f t="shared" si="5"/>
        <v>21.865999999999939</v>
      </c>
      <c r="AG22" s="71">
        <f t="shared" si="12"/>
        <v>314.041</v>
      </c>
      <c r="AH22" s="60">
        <f t="shared" si="13"/>
        <v>15.70205</v>
      </c>
      <c r="AI22" s="4"/>
      <c r="AJ22" s="4"/>
      <c r="AK22" s="4"/>
    </row>
    <row r="23" spans="1:42" ht="20.100000000000001" customHeight="1" thickTop="1" thickBot="1" x14ac:dyDescent="0.3">
      <c r="A23" s="1"/>
      <c r="B23" s="77" t="s">
        <v>38</v>
      </c>
      <c r="C23" s="61">
        <v>2000</v>
      </c>
      <c r="D23" s="2"/>
      <c r="E23" s="36"/>
      <c r="F23" s="25"/>
      <c r="G23" s="25"/>
      <c r="H23" s="25"/>
      <c r="I23" s="25"/>
      <c r="J23" s="25"/>
      <c r="K23" s="25"/>
      <c r="L23" s="37" t="s">
        <v>17</v>
      </c>
      <c r="M23" s="38">
        <f>AVERAGE(M5:M22)</f>
        <v>31.579109062980038</v>
      </c>
      <c r="N23" s="25"/>
      <c r="O23" s="25"/>
      <c r="P23" s="25"/>
      <c r="Q23" s="25"/>
      <c r="R23" s="25"/>
      <c r="S23" s="39"/>
      <c r="T23" s="38" t="s">
        <v>17</v>
      </c>
      <c r="U23" s="38">
        <f>AVERAGE(U5:U22)</f>
        <v>26.581105990783435</v>
      </c>
      <c r="V23" s="88"/>
      <c r="W23" s="132">
        <f>AVERAGE(W5:W22)</f>
        <v>99.993973548355441</v>
      </c>
      <c r="X23" s="1"/>
      <c r="Y23" s="156" t="s">
        <v>42</v>
      </c>
      <c r="Z23" s="156"/>
      <c r="AA23" s="120"/>
      <c r="AB23" s="121">
        <f>AVERAGE(AB5:AB22)</f>
        <v>31.468305171530989</v>
      </c>
      <c r="AC23" s="120"/>
      <c r="AD23" s="121">
        <f>AVERAGE(AD5:AD22)</f>
        <v>26.899615975422442</v>
      </c>
      <c r="AE23" s="121">
        <f>AVERAGE(AE5:AE22)</f>
        <v>99.992831228079879</v>
      </c>
      <c r="AF23" s="120"/>
      <c r="AG23" s="120"/>
      <c r="AH23" s="120"/>
      <c r="AI23" s="107"/>
      <c r="AJ23" s="4"/>
      <c r="AK23" s="4"/>
    </row>
    <row r="24" spans="1:42" ht="20.100000000000001" customHeight="1" thickTop="1" thickBot="1" x14ac:dyDescent="0.25">
      <c r="A24" s="1"/>
      <c r="B24" s="1"/>
      <c r="C24" s="1"/>
      <c r="D24" s="1"/>
      <c r="E24" s="36"/>
      <c r="F24" s="25"/>
      <c r="G24" s="25"/>
      <c r="H24" s="25"/>
      <c r="I24" s="25"/>
      <c r="J24" s="25"/>
      <c r="K24" s="25"/>
      <c r="L24" s="37" t="s">
        <v>16</v>
      </c>
      <c r="M24" s="38">
        <f>((I4-I22)*$C$11/100)/(180/60)/$C$5</f>
        <v>31.579109062980034</v>
      </c>
      <c r="N24" s="25"/>
      <c r="O24" s="25"/>
      <c r="P24" s="25"/>
      <c r="Q24" s="25"/>
      <c r="R24" s="25"/>
      <c r="S24" s="96"/>
      <c r="T24" s="41" t="s">
        <v>16</v>
      </c>
      <c r="U24" s="41">
        <f>-((Q4-Q22)*$C$12/100)/(180/60)/$C$5</f>
        <v>24.148847926267294</v>
      </c>
      <c r="V24" s="25"/>
      <c r="W24" s="74"/>
      <c r="X24" s="1"/>
      <c r="Y24" s="1"/>
      <c r="Z24" s="1"/>
      <c r="AA24" s="2"/>
      <c r="AB24" s="2"/>
      <c r="AC24" s="2"/>
      <c r="AD24" s="2"/>
      <c r="AE24" s="2"/>
      <c r="AF24" s="2"/>
      <c r="AG24" s="2"/>
      <c r="AH24" s="2"/>
      <c r="AI24" s="2"/>
      <c r="AJ24" s="1"/>
      <c r="AK24" s="1"/>
      <c r="AL24" s="1"/>
      <c r="AM24" s="4"/>
      <c r="AN24" s="4"/>
      <c r="AO24" s="4"/>
      <c r="AP24" s="4"/>
    </row>
    <row r="25" spans="1:42" ht="15.75" thickTop="1" thickBot="1" x14ac:dyDescent="0.25">
      <c r="A25" s="1"/>
      <c r="B25" s="1"/>
      <c r="C25" s="1"/>
      <c r="D25" s="1"/>
      <c r="E25" s="1"/>
      <c r="F25" s="42"/>
      <c r="G25" s="42"/>
      <c r="H25" s="42"/>
      <c r="I25" s="42"/>
      <c r="J25" s="42"/>
      <c r="K25" s="42"/>
      <c r="L25" s="42"/>
      <c r="M25" s="42"/>
      <c r="N25" s="43"/>
      <c r="O25" s="42"/>
      <c r="P25" s="42"/>
      <c r="Q25" s="42"/>
      <c r="R25" s="42"/>
      <c r="S25" s="42"/>
      <c r="T25" s="42"/>
      <c r="U25" s="44"/>
      <c r="V25" s="44"/>
      <c r="W25" s="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4"/>
      <c r="AN25" s="4"/>
      <c r="AO25" s="4"/>
      <c r="AP25" s="4"/>
    </row>
    <row r="26" spans="1:42" ht="19.5" thickTop="1" thickBot="1" x14ac:dyDescent="0.25">
      <c r="A26" s="1"/>
      <c r="B26" s="1"/>
      <c r="C26" s="1"/>
      <c r="D26" s="1"/>
      <c r="E26" s="144" t="s">
        <v>13</v>
      </c>
      <c r="F26" s="45"/>
      <c r="G26" s="153" t="s">
        <v>10</v>
      </c>
      <c r="H26" s="154"/>
      <c r="I26" s="154"/>
      <c r="J26" s="154"/>
      <c r="K26" s="154"/>
      <c r="L26" s="154"/>
      <c r="M26" s="155"/>
      <c r="N26" s="36"/>
      <c r="O26" s="153" t="s">
        <v>11</v>
      </c>
      <c r="P26" s="154"/>
      <c r="Q26" s="154"/>
      <c r="R26" s="154"/>
      <c r="S26" s="154"/>
      <c r="T26" s="154"/>
      <c r="U26" s="154"/>
      <c r="V26" s="154"/>
      <c r="W26" s="155"/>
      <c r="X26" s="1"/>
      <c r="AI26" s="1"/>
      <c r="AJ26" s="1"/>
      <c r="AK26" s="1"/>
      <c r="AL26" s="1"/>
      <c r="AM26" s="4"/>
      <c r="AN26" s="4"/>
      <c r="AO26" s="4"/>
      <c r="AP26" s="4"/>
    </row>
    <row r="27" spans="1:42" ht="21.75" thickTop="1" thickBot="1" x14ac:dyDescent="0.4">
      <c r="A27" s="1"/>
      <c r="B27" s="1"/>
      <c r="C27" s="1"/>
      <c r="D27" s="1"/>
      <c r="E27" s="145"/>
      <c r="F27" s="41" t="s">
        <v>7</v>
      </c>
      <c r="G27" s="46" t="s">
        <v>8</v>
      </c>
      <c r="H27" s="47" t="s">
        <v>22</v>
      </c>
      <c r="I27" s="48" t="s">
        <v>9</v>
      </c>
      <c r="J27" s="48"/>
      <c r="K27" s="48" t="s">
        <v>23</v>
      </c>
      <c r="L27" s="48" t="s">
        <v>24</v>
      </c>
      <c r="M27" s="41" t="s">
        <v>25</v>
      </c>
      <c r="N27" s="49"/>
      <c r="O27" s="130" t="s">
        <v>26</v>
      </c>
      <c r="P27" s="50" t="s">
        <v>27</v>
      </c>
      <c r="Q27" s="50" t="s">
        <v>37</v>
      </c>
      <c r="R27" s="50" t="s">
        <v>28</v>
      </c>
      <c r="S27" s="51"/>
      <c r="T27" s="51" t="s">
        <v>29</v>
      </c>
      <c r="U27" s="37" t="s">
        <v>30</v>
      </c>
      <c r="V27" s="18" t="s">
        <v>20</v>
      </c>
      <c r="W27" s="52" t="s">
        <v>21</v>
      </c>
      <c r="X27" s="1"/>
      <c r="Y27" s="124" t="s">
        <v>45</v>
      </c>
      <c r="Z27" s="124" t="s">
        <v>46</v>
      </c>
      <c r="AA27" s="18" t="s">
        <v>47</v>
      </c>
      <c r="AB27" s="18" t="s">
        <v>48</v>
      </c>
      <c r="AI27" s="1"/>
      <c r="AJ27" s="1"/>
      <c r="AK27" s="1"/>
      <c r="AL27" s="1"/>
      <c r="AM27" s="4"/>
      <c r="AN27" s="4"/>
      <c r="AO27" s="4"/>
      <c r="AP27" s="4"/>
    </row>
    <row r="28" spans="1:42" ht="17.25" thickTop="1" thickBot="1" x14ac:dyDescent="0.25">
      <c r="A28" s="1"/>
      <c r="B28" s="1"/>
      <c r="C28" s="1"/>
      <c r="D28" s="1"/>
      <c r="E28" s="145"/>
      <c r="F28" s="22">
        <v>0</v>
      </c>
      <c r="G28" s="62">
        <v>54.5</v>
      </c>
      <c r="H28" s="68">
        <v>60.82</v>
      </c>
      <c r="I28" s="63">
        <v>8.9</v>
      </c>
      <c r="J28" s="63"/>
      <c r="K28" s="23"/>
      <c r="L28" s="23"/>
      <c r="M28" s="24"/>
      <c r="N28" s="25"/>
      <c r="O28" s="81">
        <v>4.0199999999999996</v>
      </c>
      <c r="P28" s="63">
        <v>9.65</v>
      </c>
      <c r="Q28" s="63">
        <v>9.0500000000000007</v>
      </c>
      <c r="R28" s="26"/>
      <c r="S28" s="26"/>
      <c r="T28" s="26"/>
      <c r="U28" s="23"/>
      <c r="V28" s="84">
        <v>35.5</v>
      </c>
      <c r="W28" s="72"/>
      <c r="X28" s="1"/>
      <c r="Y28" s="125">
        <f>AVERAGE(V4,V28,V52)</f>
        <v>35.25</v>
      </c>
      <c r="Z28" s="125">
        <f>AVERAGE(V22,V46,V70)</f>
        <v>43.15</v>
      </c>
      <c r="AA28" s="126">
        <f>AVERAGE(M24,M48,M72)</f>
        <v>31.468305171530986</v>
      </c>
      <c r="AB28" s="126">
        <f>AVERAGE(U24,U48,U72)</f>
        <v>23.569738863287256</v>
      </c>
      <c r="AI28" s="1"/>
      <c r="AJ28" s="1"/>
      <c r="AK28" s="1"/>
      <c r="AL28" s="1"/>
      <c r="AM28" s="4"/>
      <c r="AN28" s="4"/>
      <c r="AO28" s="4"/>
      <c r="AP28" s="4"/>
    </row>
    <row r="29" spans="1:42" ht="16.5" thickTop="1" x14ac:dyDescent="0.2">
      <c r="A29" s="1"/>
      <c r="B29" s="1"/>
      <c r="C29" s="1"/>
      <c r="D29" s="1"/>
      <c r="E29" s="145"/>
      <c r="F29" s="27">
        <v>10</v>
      </c>
      <c r="G29" s="64">
        <v>54.9</v>
      </c>
      <c r="H29" s="69">
        <v>60.61</v>
      </c>
      <c r="I29" s="65">
        <v>8.75</v>
      </c>
      <c r="J29" s="65"/>
      <c r="K29" s="28">
        <f t="shared" ref="K29:K46" si="15">(I28-I29)*10</f>
        <v>1.5000000000000036</v>
      </c>
      <c r="L29" s="28">
        <f>K29*$C$11</f>
        <v>32.460000000000079</v>
      </c>
      <c r="M29" s="29">
        <f>(L29/1000)/((1/6)*$C$5)</f>
        <v>44.87557603686647</v>
      </c>
      <c r="N29" s="25"/>
      <c r="O29" s="82">
        <v>4.0199999999999996</v>
      </c>
      <c r="P29" s="65">
        <v>9.94</v>
      </c>
      <c r="Q29" s="65">
        <v>9.0500000000000007</v>
      </c>
      <c r="R29" s="30">
        <f>-(Q28-Q29)*10</f>
        <v>0</v>
      </c>
      <c r="S29" s="30"/>
      <c r="T29" s="30">
        <f>R29*$C$12</f>
        <v>0</v>
      </c>
      <c r="U29" s="28" t="s">
        <v>50</v>
      </c>
      <c r="V29" s="147"/>
      <c r="W29" s="73">
        <f>(1-((O29/1000)/G29))*100</f>
        <v>99.992677595628422</v>
      </c>
      <c r="X29" s="1"/>
      <c r="AI29" s="2"/>
      <c r="AJ29" s="1"/>
      <c r="AK29" s="1"/>
      <c r="AL29" s="1"/>
      <c r="AM29" s="4"/>
      <c r="AN29" s="4"/>
      <c r="AO29" s="4"/>
      <c r="AP29" s="4"/>
    </row>
    <row r="30" spans="1:42" ht="15.75" x14ac:dyDescent="0.2">
      <c r="A30" s="1"/>
      <c r="B30" s="1"/>
      <c r="C30" s="1"/>
      <c r="D30" s="1"/>
      <c r="E30" s="145"/>
      <c r="F30" s="27">
        <v>20</v>
      </c>
      <c r="G30" s="64">
        <v>55.3</v>
      </c>
      <c r="H30" s="69">
        <v>60.32</v>
      </c>
      <c r="I30" s="65">
        <v>8.67</v>
      </c>
      <c r="J30" s="65"/>
      <c r="K30" s="28">
        <f t="shared" si="15"/>
        <v>0.80000000000000071</v>
      </c>
      <c r="L30" s="28">
        <f t="shared" ref="L30:L46" si="16">K30*$C$11</f>
        <v>17.312000000000015</v>
      </c>
      <c r="M30" s="29">
        <f t="shared" ref="M30:M46" si="17">(L30/1000)/((1/6)*$C$5)</f>
        <v>23.933640552995413</v>
      </c>
      <c r="N30" s="25"/>
      <c r="O30" s="82">
        <v>4.09</v>
      </c>
      <c r="P30" s="65">
        <v>9.82</v>
      </c>
      <c r="Q30" s="65">
        <v>9.15</v>
      </c>
      <c r="R30" s="30">
        <f t="shared" ref="R30:R46" si="18">-(Q29-Q30)*10</f>
        <v>0.99999999999999645</v>
      </c>
      <c r="S30" s="30"/>
      <c r="T30" s="30">
        <f t="shared" ref="T30:T46" si="19">R30*$C$12</f>
        <v>22.619999999999919</v>
      </c>
      <c r="U30" s="28">
        <f t="shared" ref="U30:U46" si="20">(T30/1000)/((1/6)*$C$5)</f>
        <v>31.271889400921545</v>
      </c>
      <c r="V30" s="148"/>
      <c r="W30" s="73">
        <f t="shared" ref="W30:W46" si="21">(1-((O30/1000)/G30))*100</f>
        <v>99.992603978300181</v>
      </c>
      <c r="X30" s="1"/>
      <c r="AI30" s="2"/>
      <c r="AJ30" s="1"/>
      <c r="AK30" s="1"/>
      <c r="AL30" s="1"/>
      <c r="AM30" s="4"/>
      <c r="AN30" s="4"/>
      <c r="AO30" s="4"/>
      <c r="AP30" s="4"/>
    </row>
    <row r="31" spans="1:42" ht="15.75" x14ac:dyDescent="0.2">
      <c r="A31" s="1"/>
      <c r="B31" s="1"/>
      <c r="C31" s="1"/>
      <c r="D31" s="1"/>
      <c r="E31" s="145"/>
      <c r="F31" s="27">
        <v>30</v>
      </c>
      <c r="G31" s="64">
        <v>55.7</v>
      </c>
      <c r="H31" s="69">
        <v>60.28</v>
      </c>
      <c r="I31" s="65">
        <v>8.5500000000000007</v>
      </c>
      <c r="J31" s="65"/>
      <c r="K31" s="28">
        <f t="shared" si="15"/>
        <v>1.1999999999999922</v>
      </c>
      <c r="L31" s="28">
        <f t="shared" si="16"/>
        <v>25.967999999999833</v>
      </c>
      <c r="M31" s="29">
        <f t="shared" si="17"/>
        <v>35.900460829492857</v>
      </c>
      <c r="N31" s="25"/>
      <c r="O31" s="82">
        <v>4.1100000000000003</v>
      </c>
      <c r="P31" s="65">
        <v>9.76</v>
      </c>
      <c r="Q31" s="65">
        <v>9.2200000000000006</v>
      </c>
      <c r="R31" s="30">
        <f t="shared" si="18"/>
        <v>0.70000000000000284</v>
      </c>
      <c r="S31" s="30"/>
      <c r="T31" s="30">
        <f t="shared" si="19"/>
        <v>15.834000000000065</v>
      </c>
      <c r="U31" s="28">
        <f t="shared" si="20"/>
        <v>21.890322580645254</v>
      </c>
      <c r="V31" s="148"/>
      <c r="W31" s="73">
        <f t="shared" si="21"/>
        <v>99.992621184919201</v>
      </c>
      <c r="X31" s="1"/>
      <c r="AI31" s="2"/>
      <c r="AJ31" s="1"/>
      <c r="AK31" s="1"/>
      <c r="AL31" s="1"/>
      <c r="AM31" s="4"/>
      <c r="AN31" s="4"/>
      <c r="AO31" s="4"/>
      <c r="AP31" s="4"/>
    </row>
    <row r="32" spans="1:42" ht="15.75" x14ac:dyDescent="0.2">
      <c r="A32" s="1"/>
      <c r="B32" s="1"/>
      <c r="C32" s="1"/>
      <c r="D32" s="1"/>
      <c r="E32" s="145"/>
      <c r="F32" s="27">
        <v>40</v>
      </c>
      <c r="G32" s="64">
        <v>56.2</v>
      </c>
      <c r="H32" s="69">
        <v>60.28</v>
      </c>
      <c r="I32" s="65">
        <v>8.49</v>
      </c>
      <c r="J32" s="65"/>
      <c r="K32" s="28">
        <f t="shared" si="15"/>
        <v>0.60000000000000497</v>
      </c>
      <c r="L32" s="28">
        <f t="shared" si="16"/>
        <v>12.984000000000108</v>
      </c>
      <c r="M32" s="29">
        <f t="shared" si="17"/>
        <v>17.950230414746695</v>
      </c>
      <c r="N32" s="25"/>
      <c r="O32" s="82">
        <v>4.13</v>
      </c>
      <c r="P32" s="65">
        <v>9.7100000000000009</v>
      </c>
      <c r="Q32" s="65">
        <v>9.3000000000000007</v>
      </c>
      <c r="R32" s="30">
        <f t="shared" si="18"/>
        <v>0.80000000000000071</v>
      </c>
      <c r="S32" s="30"/>
      <c r="T32" s="30">
        <f t="shared" si="19"/>
        <v>18.096000000000018</v>
      </c>
      <c r="U32" s="28">
        <f t="shared" si="20"/>
        <v>25.017511520737354</v>
      </c>
      <c r="V32" s="148"/>
      <c r="W32" s="73">
        <f t="shared" si="21"/>
        <v>99.992651245551599</v>
      </c>
      <c r="X32" s="1"/>
      <c r="Y32" s="86"/>
      <c r="Z32" s="86"/>
      <c r="AI32" s="2"/>
      <c r="AJ32" s="1"/>
      <c r="AK32" s="1"/>
      <c r="AL32" s="1"/>
      <c r="AM32" s="4"/>
      <c r="AN32" s="4"/>
      <c r="AO32" s="4"/>
      <c r="AP32" s="4"/>
    </row>
    <row r="33" spans="1:42" ht="15.75" x14ac:dyDescent="0.25">
      <c r="A33" s="1"/>
      <c r="B33" s="1"/>
      <c r="C33" s="1"/>
      <c r="D33" s="1"/>
      <c r="E33" s="145"/>
      <c r="F33" s="27">
        <v>50</v>
      </c>
      <c r="G33" s="64">
        <v>56.6</v>
      </c>
      <c r="H33" s="69">
        <v>60.24</v>
      </c>
      <c r="I33" s="65">
        <v>8.3800000000000008</v>
      </c>
      <c r="J33" s="65"/>
      <c r="K33" s="28">
        <f t="shared" si="15"/>
        <v>1.0999999999999943</v>
      </c>
      <c r="L33" s="28">
        <f t="shared" si="16"/>
        <v>23.803999999999878</v>
      </c>
      <c r="M33" s="29">
        <f t="shared" si="17"/>
        <v>32.908755760368493</v>
      </c>
      <c r="N33" s="25"/>
      <c r="O33" s="82">
        <v>4.1500000000000004</v>
      </c>
      <c r="P33" s="65">
        <v>9.76</v>
      </c>
      <c r="Q33" s="65">
        <v>9.4</v>
      </c>
      <c r="R33" s="30">
        <f t="shared" si="18"/>
        <v>0.99999999999999645</v>
      </c>
      <c r="S33" s="30"/>
      <c r="T33" s="30">
        <f t="shared" si="19"/>
        <v>22.619999999999919</v>
      </c>
      <c r="U33" s="28">
        <f t="shared" si="20"/>
        <v>31.271889400921545</v>
      </c>
      <c r="V33" s="148"/>
      <c r="W33" s="73">
        <f t="shared" si="21"/>
        <v>99.99266784452297</v>
      </c>
      <c r="X33" s="1"/>
      <c r="Y33" s="133"/>
      <c r="Z33" s="6"/>
      <c r="AI33" s="2"/>
      <c r="AJ33" s="2"/>
      <c r="AK33" s="1"/>
      <c r="AL33" s="1"/>
      <c r="AM33" s="4"/>
      <c r="AN33" s="4"/>
      <c r="AO33" s="4"/>
      <c r="AP33" s="4"/>
    </row>
    <row r="34" spans="1:42" ht="15.75" x14ac:dyDescent="0.2">
      <c r="A34" s="1"/>
      <c r="B34" s="1"/>
      <c r="C34" s="1"/>
      <c r="D34" s="1"/>
      <c r="E34" s="145"/>
      <c r="F34" s="27">
        <v>60</v>
      </c>
      <c r="G34" s="64">
        <v>57.1</v>
      </c>
      <c r="H34" s="69">
        <v>60.24</v>
      </c>
      <c r="I34" s="65">
        <v>8.2899999999999991</v>
      </c>
      <c r="J34" s="65"/>
      <c r="K34" s="28">
        <f t="shared" si="15"/>
        <v>0.90000000000001634</v>
      </c>
      <c r="L34" s="28">
        <f t="shared" si="16"/>
        <v>19.476000000000354</v>
      </c>
      <c r="M34" s="29">
        <f t="shared" si="17"/>
        <v>26.925345622120307</v>
      </c>
      <c r="N34" s="25"/>
      <c r="O34" s="82">
        <v>4.1900000000000004</v>
      </c>
      <c r="P34" s="65">
        <v>9.76</v>
      </c>
      <c r="Q34" s="65">
        <v>9.4499999999999993</v>
      </c>
      <c r="R34" s="30">
        <f t="shared" si="18"/>
        <v>0.49999999999998934</v>
      </c>
      <c r="S34" s="30"/>
      <c r="T34" s="30">
        <f t="shared" si="19"/>
        <v>11.309999999999759</v>
      </c>
      <c r="U34" s="28">
        <f t="shared" si="20"/>
        <v>15.635944700460497</v>
      </c>
      <c r="V34" s="148"/>
      <c r="W34" s="73">
        <f t="shared" si="21"/>
        <v>99.992661996497375</v>
      </c>
      <c r="X34" s="1"/>
      <c r="Y34" s="86"/>
      <c r="Z34" s="86"/>
      <c r="AI34" s="107"/>
      <c r="AJ34" s="107"/>
      <c r="AK34" s="4"/>
      <c r="AL34" s="4"/>
      <c r="AM34" s="4"/>
      <c r="AN34" s="4"/>
      <c r="AO34" s="4"/>
      <c r="AP34" s="4"/>
    </row>
    <row r="35" spans="1:42" ht="15.75" x14ac:dyDescent="0.25">
      <c r="A35" s="1"/>
      <c r="B35" s="1"/>
      <c r="C35" s="1"/>
      <c r="D35" s="1"/>
      <c r="E35" s="145"/>
      <c r="F35" s="27">
        <v>70</v>
      </c>
      <c r="G35" s="64">
        <v>57.6</v>
      </c>
      <c r="H35" s="69">
        <v>60.23</v>
      </c>
      <c r="I35" s="65">
        <v>8.1300000000000008</v>
      </c>
      <c r="J35" s="65"/>
      <c r="K35" s="28">
        <f t="shared" si="15"/>
        <v>1.5999999999999837</v>
      </c>
      <c r="L35" s="28">
        <f t="shared" si="16"/>
        <v>34.623999999999647</v>
      </c>
      <c r="M35" s="29">
        <f t="shared" si="17"/>
        <v>47.867281105990301</v>
      </c>
      <c r="N35" s="25"/>
      <c r="O35" s="82">
        <v>4.2</v>
      </c>
      <c r="P35" s="65">
        <v>9.6999999999999993</v>
      </c>
      <c r="Q35" s="65">
        <v>9.5</v>
      </c>
      <c r="R35" s="30">
        <f t="shared" si="18"/>
        <v>0.50000000000000711</v>
      </c>
      <c r="S35" s="30"/>
      <c r="T35" s="30">
        <f t="shared" si="19"/>
        <v>11.31000000000016</v>
      </c>
      <c r="U35" s="28">
        <f t="shared" si="20"/>
        <v>15.635944700461051</v>
      </c>
      <c r="V35" s="148"/>
      <c r="W35" s="73">
        <f t="shared" si="21"/>
        <v>99.99270833333334</v>
      </c>
      <c r="X35" s="1"/>
      <c r="Y35" s="133"/>
      <c r="Z35" s="6"/>
      <c r="AI35" s="107"/>
      <c r="AJ35" s="107"/>
      <c r="AK35" s="4"/>
      <c r="AL35" s="4"/>
      <c r="AM35" s="4"/>
      <c r="AN35" s="4"/>
      <c r="AO35" s="4"/>
      <c r="AP35" s="4"/>
    </row>
    <row r="36" spans="1:42" ht="15.75" x14ac:dyDescent="0.25">
      <c r="A36" s="1"/>
      <c r="B36" s="1"/>
      <c r="C36" s="1"/>
      <c r="D36" s="1"/>
      <c r="E36" s="145"/>
      <c r="F36" s="27">
        <v>80</v>
      </c>
      <c r="G36" s="64">
        <v>58.1</v>
      </c>
      <c r="H36" s="69">
        <v>60.23</v>
      </c>
      <c r="I36" s="65">
        <v>8.0500000000000007</v>
      </c>
      <c r="J36" s="65"/>
      <c r="K36" s="28">
        <f t="shared" si="15"/>
        <v>0.80000000000000071</v>
      </c>
      <c r="L36" s="28">
        <f t="shared" si="16"/>
        <v>17.312000000000015</v>
      </c>
      <c r="M36" s="29">
        <f t="shared" si="17"/>
        <v>23.933640552995413</v>
      </c>
      <c r="N36" s="25"/>
      <c r="O36" s="82">
        <v>4.22</v>
      </c>
      <c r="P36" s="65">
        <v>9.6999999999999993</v>
      </c>
      <c r="Q36" s="65">
        <v>9.56</v>
      </c>
      <c r="R36" s="30">
        <f t="shared" si="18"/>
        <v>0.60000000000000497</v>
      </c>
      <c r="S36" s="30"/>
      <c r="T36" s="30">
        <f t="shared" si="19"/>
        <v>13.572000000000113</v>
      </c>
      <c r="U36" s="28">
        <f t="shared" si="20"/>
        <v>18.763133640553153</v>
      </c>
      <c r="V36" s="148"/>
      <c r="W36" s="73">
        <f t="shared" si="21"/>
        <v>99.992736660929424</v>
      </c>
      <c r="X36" s="1"/>
      <c r="Y36" s="133"/>
      <c r="Z36" s="6"/>
      <c r="AI36" s="107"/>
      <c r="AJ36" s="107"/>
      <c r="AK36" s="4"/>
      <c r="AL36" s="4"/>
      <c r="AM36" s="4"/>
      <c r="AN36" s="4"/>
      <c r="AO36" s="4"/>
      <c r="AP36" s="4"/>
    </row>
    <row r="37" spans="1:42" ht="15.75" x14ac:dyDescent="0.25">
      <c r="A37" s="1"/>
      <c r="B37" s="1"/>
      <c r="C37" s="1"/>
      <c r="D37" s="1"/>
      <c r="E37" s="145"/>
      <c r="F37" s="27">
        <v>90</v>
      </c>
      <c r="G37" s="64">
        <v>58.6</v>
      </c>
      <c r="H37" s="69">
        <v>60.29</v>
      </c>
      <c r="I37" s="65">
        <v>7.95</v>
      </c>
      <c r="J37" s="65"/>
      <c r="K37" s="28">
        <f t="shared" si="15"/>
        <v>1.0000000000000053</v>
      </c>
      <c r="L37" s="28">
        <f t="shared" si="16"/>
        <v>21.640000000000114</v>
      </c>
      <c r="M37" s="29">
        <f t="shared" si="17"/>
        <v>29.917050691244398</v>
      </c>
      <c r="N37" s="25"/>
      <c r="O37" s="82">
        <v>4.24</v>
      </c>
      <c r="P37" s="65">
        <v>9.76</v>
      </c>
      <c r="Q37" s="65">
        <v>9.68</v>
      </c>
      <c r="R37" s="30">
        <f t="shared" si="18"/>
        <v>1.1999999999999922</v>
      </c>
      <c r="S37" s="30"/>
      <c r="T37" s="30">
        <f t="shared" si="19"/>
        <v>27.143999999999824</v>
      </c>
      <c r="U37" s="28">
        <f t="shared" si="20"/>
        <v>37.526267281105746</v>
      </c>
      <c r="V37" s="148"/>
      <c r="W37" s="73">
        <f t="shared" si="21"/>
        <v>99.992764505119453</v>
      </c>
      <c r="X37" s="1"/>
      <c r="Y37" s="133"/>
      <c r="Z37" s="6"/>
      <c r="AI37" s="107"/>
      <c r="AJ37" s="107"/>
      <c r="AK37" s="4"/>
      <c r="AL37" s="4"/>
      <c r="AM37" s="4"/>
      <c r="AN37" s="4"/>
      <c r="AO37" s="4"/>
      <c r="AP37" s="4"/>
    </row>
    <row r="38" spans="1:42" ht="15.75" x14ac:dyDescent="0.25">
      <c r="A38" s="1"/>
      <c r="B38" s="1"/>
      <c r="C38" s="1"/>
      <c r="D38" s="1"/>
      <c r="E38" s="145"/>
      <c r="F38" s="27">
        <v>100</v>
      </c>
      <c r="G38" s="64">
        <v>59.1</v>
      </c>
      <c r="H38" s="69">
        <v>60.23</v>
      </c>
      <c r="I38" s="65">
        <v>7.87</v>
      </c>
      <c r="J38" s="65"/>
      <c r="K38" s="28">
        <f t="shared" si="15"/>
        <v>0.80000000000000071</v>
      </c>
      <c r="L38" s="28">
        <f t="shared" si="16"/>
        <v>17.312000000000015</v>
      </c>
      <c r="M38" s="29">
        <f t="shared" si="17"/>
        <v>23.933640552995413</v>
      </c>
      <c r="N38" s="25"/>
      <c r="O38" s="82">
        <v>4.2699999999999996</v>
      </c>
      <c r="P38" s="65">
        <v>9.9</v>
      </c>
      <c r="Q38" s="65">
        <v>9.8000000000000007</v>
      </c>
      <c r="R38" s="30">
        <f t="shared" si="18"/>
        <v>1.2000000000000099</v>
      </c>
      <c r="S38" s="30"/>
      <c r="T38" s="30">
        <f t="shared" si="19"/>
        <v>27.144000000000226</v>
      </c>
      <c r="U38" s="28">
        <f t="shared" si="20"/>
        <v>37.526267281106307</v>
      </c>
      <c r="V38" s="148"/>
      <c r="W38" s="73">
        <f t="shared" si="21"/>
        <v>99.992774957698813</v>
      </c>
      <c r="X38" s="1"/>
      <c r="Y38" s="133"/>
      <c r="Z38" s="6"/>
      <c r="AI38" s="107"/>
      <c r="AJ38" s="107"/>
      <c r="AK38" s="4"/>
      <c r="AL38" s="4"/>
      <c r="AM38" s="4"/>
      <c r="AN38" s="4"/>
      <c r="AO38" s="4"/>
      <c r="AP38" s="4"/>
    </row>
    <row r="39" spans="1:42" ht="15.75" x14ac:dyDescent="0.25">
      <c r="A39" s="1"/>
      <c r="B39" s="1"/>
      <c r="C39" s="1"/>
      <c r="D39" s="1"/>
      <c r="E39" s="145"/>
      <c r="F39" s="27">
        <v>110</v>
      </c>
      <c r="G39" s="64">
        <v>59.6</v>
      </c>
      <c r="H39" s="69">
        <v>60.22</v>
      </c>
      <c r="I39" s="65">
        <v>7.75</v>
      </c>
      <c r="J39" s="65"/>
      <c r="K39" s="28">
        <f t="shared" si="15"/>
        <v>1.2000000000000011</v>
      </c>
      <c r="L39" s="28">
        <f t="shared" si="16"/>
        <v>25.968000000000025</v>
      </c>
      <c r="M39" s="29">
        <f t="shared" si="17"/>
        <v>35.900460829493127</v>
      </c>
      <c r="N39" s="25"/>
      <c r="O39" s="82">
        <v>4.29</v>
      </c>
      <c r="P39" s="65">
        <v>9.93</v>
      </c>
      <c r="Q39" s="65">
        <v>9.92</v>
      </c>
      <c r="R39" s="30">
        <f t="shared" si="18"/>
        <v>1.1999999999999922</v>
      </c>
      <c r="S39" s="30"/>
      <c r="T39" s="30">
        <f t="shared" si="19"/>
        <v>27.143999999999824</v>
      </c>
      <c r="U39" s="28">
        <f t="shared" si="20"/>
        <v>37.526267281105746</v>
      </c>
      <c r="V39" s="148"/>
      <c r="W39" s="73">
        <f t="shared" si="21"/>
        <v>99.992802013422818</v>
      </c>
      <c r="X39" s="1"/>
      <c r="Y39" s="133"/>
      <c r="Z39" s="6"/>
      <c r="AI39" s="86"/>
      <c r="AJ39" s="86"/>
    </row>
    <row r="40" spans="1:42" ht="15.75" x14ac:dyDescent="0.25">
      <c r="A40" s="1"/>
      <c r="B40" s="1"/>
      <c r="C40" s="1"/>
      <c r="D40" s="1"/>
      <c r="E40" s="145"/>
      <c r="F40" s="27">
        <v>120</v>
      </c>
      <c r="G40" s="64">
        <v>60.1</v>
      </c>
      <c r="H40" s="69">
        <v>60.23</v>
      </c>
      <c r="I40" s="65">
        <v>7.64</v>
      </c>
      <c r="J40" s="65"/>
      <c r="K40" s="28">
        <f t="shared" si="15"/>
        <v>1.1000000000000032</v>
      </c>
      <c r="L40" s="28">
        <f t="shared" si="16"/>
        <v>23.80400000000007</v>
      </c>
      <c r="M40" s="29">
        <f t="shared" si="17"/>
        <v>32.908755760368756</v>
      </c>
      <c r="N40" s="25"/>
      <c r="O40" s="82">
        <v>4.3</v>
      </c>
      <c r="P40" s="65">
        <v>9.94</v>
      </c>
      <c r="Q40" s="65">
        <v>9.92</v>
      </c>
      <c r="R40" s="30">
        <f t="shared" si="18"/>
        <v>0</v>
      </c>
      <c r="S40" s="30"/>
      <c r="T40" s="30">
        <f t="shared" si="19"/>
        <v>0</v>
      </c>
      <c r="U40" s="28" t="s">
        <v>50</v>
      </c>
      <c r="V40" s="148"/>
      <c r="W40" s="73">
        <f t="shared" si="21"/>
        <v>99.992845257903497</v>
      </c>
      <c r="X40" s="1"/>
      <c r="Y40" s="133"/>
      <c r="Z40" s="6"/>
      <c r="AI40" s="86"/>
    </row>
    <row r="41" spans="1:42" ht="15.75" x14ac:dyDescent="0.25">
      <c r="A41" s="1"/>
      <c r="B41" s="1"/>
      <c r="C41" s="1"/>
      <c r="D41" s="1"/>
      <c r="E41" s="145"/>
      <c r="F41" s="27">
        <v>130</v>
      </c>
      <c r="G41" s="64">
        <v>60.6</v>
      </c>
      <c r="H41" s="69">
        <v>60.23</v>
      </c>
      <c r="I41" s="65">
        <v>7.5</v>
      </c>
      <c r="J41" s="65"/>
      <c r="K41" s="28">
        <f t="shared" si="15"/>
        <v>1.3999999999999968</v>
      </c>
      <c r="L41" s="28">
        <f t="shared" si="16"/>
        <v>30.295999999999932</v>
      </c>
      <c r="M41" s="29">
        <f t="shared" si="17"/>
        <v>41.883870967741842</v>
      </c>
      <c r="N41" s="25"/>
      <c r="O41" s="82">
        <v>4.32</v>
      </c>
      <c r="P41" s="65">
        <v>9.99</v>
      </c>
      <c r="Q41" s="65">
        <v>10.050000000000001</v>
      </c>
      <c r="R41" s="30">
        <f t="shared" si="18"/>
        <v>1.3000000000000078</v>
      </c>
      <c r="S41" s="30"/>
      <c r="T41" s="30">
        <f t="shared" si="19"/>
        <v>29.406000000000176</v>
      </c>
      <c r="U41" s="28">
        <f t="shared" si="20"/>
        <v>40.653456221198397</v>
      </c>
      <c r="V41" s="148"/>
      <c r="W41" s="73">
        <f t="shared" si="21"/>
        <v>99.992871287128722</v>
      </c>
      <c r="X41" s="1"/>
      <c r="Y41" s="133"/>
      <c r="Z41" s="6"/>
      <c r="AI41" s="86"/>
    </row>
    <row r="42" spans="1:42" ht="15.75" x14ac:dyDescent="0.25">
      <c r="E42" s="145"/>
      <c r="F42" s="27">
        <v>140</v>
      </c>
      <c r="G42" s="64">
        <v>61.2</v>
      </c>
      <c r="H42" s="69">
        <v>60.19</v>
      </c>
      <c r="I42" s="65">
        <v>7.38</v>
      </c>
      <c r="J42" s="65"/>
      <c r="K42" s="28">
        <f t="shared" si="15"/>
        <v>1.2000000000000011</v>
      </c>
      <c r="L42" s="28">
        <f t="shared" si="16"/>
        <v>25.968000000000025</v>
      </c>
      <c r="M42" s="29">
        <f t="shared" si="17"/>
        <v>35.900460829493127</v>
      </c>
      <c r="N42" s="25"/>
      <c r="O42" s="82">
        <v>4.3499999999999996</v>
      </c>
      <c r="P42" s="65">
        <v>9.94</v>
      </c>
      <c r="Q42" s="65">
        <v>10.119999999999999</v>
      </c>
      <c r="R42" s="30">
        <f t="shared" si="18"/>
        <v>0.69999999999998508</v>
      </c>
      <c r="S42" s="30"/>
      <c r="T42" s="30">
        <f t="shared" si="19"/>
        <v>15.833999999999664</v>
      </c>
      <c r="U42" s="28">
        <f t="shared" si="20"/>
        <v>21.890322580644696</v>
      </c>
      <c r="V42" s="148"/>
      <c r="W42" s="73">
        <f t="shared" si="21"/>
        <v>99.992892156862752</v>
      </c>
      <c r="Y42" s="133"/>
      <c r="Z42" s="6"/>
    </row>
    <row r="43" spans="1:42" ht="15.75" x14ac:dyDescent="0.2">
      <c r="E43" s="145"/>
      <c r="F43" s="27">
        <v>150</v>
      </c>
      <c r="G43" s="64">
        <v>61.7</v>
      </c>
      <c r="H43" s="69">
        <v>60.19</v>
      </c>
      <c r="I43" s="65">
        <v>7.3</v>
      </c>
      <c r="J43" s="65"/>
      <c r="K43" s="28">
        <f t="shared" si="15"/>
        <v>0.80000000000000071</v>
      </c>
      <c r="L43" s="28">
        <f t="shared" si="16"/>
        <v>17.312000000000015</v>
      </c>
      <c r="M43" s="29">
        <f t="shared" si="17"/>
        <v>23.933640552995413</v>
      </c>
      <c r="N43" s="25"/>
      <c r="O43" s="82">
        <v>4.3899999999999997</v>
      </c>
      <c r="P43" s="65">
        <v>9.98</v>
      </c>
      <c r="Q43" s="65">
        <v>10.15</v>
      </c>
      <c r="R43" s="30">
        <f t="shared" si="18"/>
        <v>0.30000000000001137</v>
      </c>
      <c r="S43" s="30"/>
      <c r="T43" s="30">
        <f t="shared" si="19"/>
        <v>6.7860000000002572</v>
      </c>
      <c r="U43" s="28">
        <f t="shared" si="20"/>
        <v>9.3815668202768538</v>
      </c>
      <c r="V43" s="148"/>
      <c r="W43" s="73">
        <f t="shared" si="21"/>
        <v>99.992884927066456</v>
      </c>
      <c r="Y43" s="139"/>
      <c r="Z43" s="78"/>
    </row>
    <row r="44" spans="1:42" ht="15.75" x14ac:dyDescent="0.2">
      <c r="E44" s="145"/>
      <c r="F44" s="27">
        <v>160</v>
      </c>
      <c r="G44" s="64">
        <v>62.2</v>
      </c>
      <c r="H44" s="69">
        <v>60.13</v>
      </c>
      <c r="I44" s="65">
        <v>7.18</v>
      </c>
      <c r="J44" s="65"/>
      <c r="K44" s="28">
        <f t="shared" si="15"/>
        <v>1.2000000000000011</v>
      </c>
      <c r="L44" s="28">
        <f t="shared" si="16"/>
        <v>25.968000000000025</v>
      </c>
      <c r="M44" s="29">
        <f t="shared" si="17"/>
        <v>35.900460829493127</v>
      </c>
      <c r="N44" s="25"/>
      <c r="O44" s="82">
        <v>4.41</v>
      </c>
      <c r="P44" s="65">
        <v>9.98</v>
      </c>
      <c r="Q44" s="65">
        <v>10.25</v>
      </c>
      <c r="R44" s="30">
        <f t="shared" si="18"/>
        <v>0.99999999999999645</v>
      </c>
      <c r="S44" s="30"/>
      <c r="T44" s="30">
        <f t="shared" si="19"/>
        <v>22.619999999999919</v>
      </c>
      <c r="U44" s="28">
        <f t="shared" si="20"/>
        <v>31.271889400921545</v>
      </c>
      <c r="V44" s="148"/>
      <c r="W44" s="73">
        <f t="shared" si="21"/>
        <v>99.992909967845662</v>
      </c>
      <c r="Y44" s="139"/>
      <c r="Z44" s="78"/>
    </row>
    <row r="45" spans="1:42" ht="15.75" x14ac:dyDescent="0.25">
      <c r="E45" s="145"/>
      <c r="F45" s="27">
        <v>170</v>
      </c>
      <c r="G45" s="64">
        <v>62.9</v>
      </c>
      <c r="H45" s="69">
        <v>60.13</v>
      </c>
      <c r="I45" s="65">
        <v>7.1</v>
      </c>
      <c r="J45" s="65"/>
      <c r="K45" s="28">
        <f t="shared" si="15"/>
        <v>0.80000000000000071</v>
      </c>
      <c r="L45" s="28">
        <f t="shared" si="16"/>
        <v>17.312000000000015</v>
      </c>
      <c r="M45" s="29">
        <f t="shared" si="17"/>
        <v>23.933640552995413</v>
      </c>
      <c r="N45" s="25"/>
      <c r="O45" s="82">
        <v>4.43</v>
      </c>
      <c r="P45" s="65">
        <v>9.99</v>
      </c>
      <c r="Q45" s="65">
        <v>10.3</v>
      </c>
      <c r="R45" s="30">
        <f t="shared" si="18"/>
        <v>0.50000000000000711</v>
      </c>
      <c r="S45" s="30"/>
      <c r="T45" s="30">
        <f t="shared" si="19"/>
        <v>11.31000000000016</v>
      </c>
      <c r="U45" s="28">
        <f t="shared" si="20"/>
        <v>15.635944700461051</v>
      </c>
      <c r="V45" s="149"/>
      <c r="W45" s="73">
        <f t="shared" si="21"/>
        <v>99.992957074721772</v>
      </c>
      <c r="Y45" s="134"/>
      <c r="Z45" s="78"/>
    </row>
    <row r="46" spans="1:42" ht="16.5" thickBot="1" x14ac:dyDescent="0.25">
      <c r="E46" s="146"/>
      <c r="F46" s="31">
        <v>180</v>
      </c>
      <c r="G46" s="66">
        <v>63.4</v>
      </c>
      <c r="H46" s="70">
        <v>60.12</v>
      </c>
      <c r="I46" s="67">
        <v>7.02</v>
      </c>
      <c r="J46" s="67"/>
      <c r="K46" s="32">
        <f t="shared" si="15"/>
        <v>0.80000000000000071</v>
      </c>
      <c r="L46" s="32">
        <f t="shared" si="16"/>
        <v>17.312000000000015</v>
      </c>
      <c r="M46" s="33">
        <f t="shared" si="17"/>
        <v>23.933640552995413</v>
      </c>
      <c r="N46" s="25"/>
      <c r="O46" s="83">
        <v>4.5</v>
      </c>
      <c r="P46" s="67">
        <v>9.99</v>
      </c>
      <c r="Q46" s="67">
        <v>10.38</v>
      </c>
      <c r="R46" s="35">
        <f t="shared" si="18"/>
        <v>0.80000000000000071</v>
      </c>
      <c r="S46" s="34"/>
      <c r="T46" s="35">
        <f t="shared" si="19"/>
        <v>18.096000000000018</v>
      </c>
      <c r="U46" s="32">
        <f t="shared" si="20"/>
        <v>25.017511520737354</v>
      </c>
      <c r="V46" s="67">
        <v>43.5</v>
      </c>
      <c r="W46" s="73">
        <f t="shared" si="21"/>
        <v>99.992902208201897</v>
      </c>
      <c r="Y46" s="86"/>
      <c r="Z46" s="86"/>
      <c r="AH46" s="86"/>
    </row>
    <row r="47" spans="1:42" ht="17.25" thickTop="1" thickBot="1" x14ac:dyDescent="0.25">
      <c r="E47" s="36"/>
      <c r="F47" s="25"/>
      <c r="G47" s="25"/>
      <c r="H47" s="25"/>
      <c r="I47" s="25"/>
      <c r="J47" s="25"/>
      <c r="K47" s="25"/>
      <c r="L47" s="37" t="s">
        <v>17</v>
      </c>
      <c r="M47" s="38">
        <f>AVERAGE(M29:M46)</f>
        <v>31.246697388632885</v>
      </c>
      <c r="N47" s="25"/>
      <c r="O47" s="25"/>
      <c r="P47" s="25"/>
      <c r="Q47" s="25"/>
      <c r="R47" s="90"/>
      <c r="S47" s="39"/>
      <c r="T47" s="37" t="s">
        <v>17</v>
      </c>
      <c r="U47" s="38">
        <f>AVERAGE(U29:U46)</f>
        <v>25.99475806451613</v>
      </c>
      <c r="V47" s="25"/>
      <c r="W47" s="131">
        <f>AVERAGE(W29:W46)</f>
        <v>99.992774066425241</v>
      </c>
      <c r="Y47" s="86"/>
      <c r="Z47" s="86"/>
      <c r="AH47" s="86"/>
    </row>
    <row r="48" spans="1:42" ht="17.25" thickTop="1" thickBot="1" x14ac:dyDescent="0.25">
      <c r="E48" s="36"/>
      <c r="F48" s="25"/>
      <c r="G48" s="25"/>
      <c r="H48" s="25"/>
      <c r="I48" s="25"/>
      <c r="J48" s="25"/>
      <c r="K48" s="25"/>
      <c r="L48" s="37" t="s">
        <v>16</v>
      </c>
      <c r="M48" s="38">
        <f>((I28-I46)*$C$11/100)/(180/60)/$C$5</f>
        <v>31.246697388632889</v>
      </c>
      <c r="N48" s="25"/>
      <c r="O48" s="25"/>
      <c r="P48" s="25"/>
      <c r="Q48" s="25"/>
      <c r="R48" s="25"/>
      <c r="S48" s="25"/>
      <c r="T48" s="40" t="s">
        <v>16</v>
      </c>
      <c r="U48" s="41">
        <f>-((Q28-Q46)*$C$12/100)/(180/60)/$C$5</f>
        <v>23.106451612903225</v>
      </c>
      <c r="V48" s="25"/>
      <c r="AH48" s="86"/>
    </row>
    <row r="49" spans="5:33" ht="15.75" thickTop="1" thickBot="1" x14ac:dyDescent="0.25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4"/>
      <c r="W49" s="76"/>
    </row>
    <row r="50" spans="5:33" ht="19.5" thickTop="1" thickBot="1" x14ac:dyDescent="0.25">
      <c r="E50" s="141" t="s">
        <v>14</v>
      </c>
      <c r="F50" s="45"/>
      <c r="G50" s="153" t="s">
        <v>10</v>
      </c>
      <c r="H50" s="154"/>
      <c r="I50" s="154"/>
      <c r="J50" s="154"/>
      <c r="K50" s="154"/>
      <c r="L50" s="154"/>
      <c r="M50" s="155"/>
      <c r="N50" s="36"/>
      <c r="O50" s="153" t="s">
        <v>11</v>
      </c>
      <c r="P50" s="154"/>
      <c r="Q50" s="154"/>
      <c r="R50" s="154"/>
      <c r="S50" s="154"/>
      <c r="T50" s="154"/>
      <c r="U50" s="154"/>
      <c r="V50" s="154"/>
      <c r="W50" s="155"/>
      <c r="AC50" s="86"/>
      <c r="AD50" s="86"/>
    </row>
    <row r="51" spans="5:33" ht="20.25" thickTop="1" thickBot="1" x14ac:dyDescent="0.3">
      <c r="E51" s="142"/>
      <c r="F51" s="41" t="s">
        <v>7</v>
      </c>
      <c r="G51" s="94" t="s">
        <v>8</v>
      </c>
      <c r="H51" s="47" t="s">
        <v>22</v>
      </c>
      <c r="I51" s="48" t="s">
        <v>9</v>
      </c>
      <c r="J51" s="48" t="s">
        <v>23</v>
      </c>
      <c r="K51" s="48" t="s">
        <v>41</v>
      </c>
      <c r="L51" s="48" t="s">
        <v>24</v>
      </c>
      <c r="M51" s="41" t="s">
        <v>25</v>
      </c>
      <c r="N51" s="49"/>
      <c r="O51" s="130" t="s">
        <v>26</v>
      </c>
      <c r="P51" s="50" t="s">
        <v>27</v>
      </c>
      <c r="Q51" s="50" t="s">
        <v>37</v>
      </c>
      <c r="R51" s="50" t="s">
        <v>28</v>
      </c>
      <c r="S51" s="51" t="s">
        <v>40</v>
      </c>
      <c r="T51" s="51" t="s">
        <v>29</v>
      </c>
      <c r="U51" s="55" t="s">
        <v>30</v>
      </c>
      <c r="V51" s="56" t="s">
        <v>20</v>
      </c>
      <c r="W51" s="18" t="s">
        <v>21</v>
      </c>
      <c r="AC51" s="86"/>
      <c r="AD51" s="86"/>
    </row>
    <row r="52" spans="5:33" ht="16.5" thickTop="1" x14ac:dyDescent="0.2">
      <c r="E52" s="142"/>
      <c r="F52" s="22">
        <v>0</v>
      </c>
      <c r="G52" s="62">
        <v>54</v>
      </c>
      <c r="H52" s="69">
        <v>58.9</v>
      </c>
      <c r="I52" s="63">
        <v>8.65</v>
      </c>
      <c r="J52" s="63"/>
      <c r="K52" s="23"/>
      <c r="L52" s="23"/>
      <c r="M52" s="24"/>
      <c r="N52" s="25"/>
      <c r="O52" s="81">
        <v>4.54</v>
      </c>
      <c r="P52" s="63">
        <v>8.8800000000000008</v>
      </c>
      <c r="Q52" s="63">
        <v>10.35</v>
      </c>
      <c r="R52" s="108"/>
      <c r="S52" s="26"/>
      <c r="T52" s="26"/>
      <c r="U52" s="23"/>
      <c r="V52" s="127">
        <f>AVERAGE(V4,V28)</f>
        <v>35.25</v>
      </c>
      <c r="W52" s="72"/>
      <c r="AC52" s="86"/>
      <c r="AD52" s="86"/>
    </row>
    <row r="53" spans="5:33" ht="15.75" x14ac:dyDescent="0.2">
      <c r="E53" s="142"/>
      <c r="F53" s="27">
        <v>10</v>
      </c>
      <c r="G53" s="62">
        <v>54.6</v>
      </c>
      <c r="H53" s="69">
        <v>60.06</v>
      </c>
      <c r="I53" s="65">
        <v>8.65</v>
      </c>
      <c r="J53" s="65">
        <v>0</v>
      </c>
      <c r="K53" s="28">
        <f>J53/10</f>
        <v>0</v>
      </c>
      <c r="L53" s="28">
        <f>J53*$C$11</f>
        <v>0</v>
      </c>
      <c r="M53" s="29">
        <f>(L53/1000)/((1/6)*$C$5)</f>
        <v>0</v>
      </c>
      <c r="N53" s="25"/>
      <c r="O53" s="82">
        <v>4.5999999999999996</v>
      </c>
      <c r="P53" s="65">
        <v>9.5399999999999991</v>
      </c>
      <c r="Q53" s="65">
        <v>10.55</v>
      </c>
      <c r="R53" s="109">
        <f>-(Q52-Q53)*10</f>
        <v>2.0000000000000107</v>
      </c>
      <c r="S53" s="30">
        <f>R53/10</f>
        <v>0.20000000000000107</v>
      </c>
      <c r="T53" s="30">
        <f>R53*$C$12</f>
        <v>45.240000000000244</v>
      </c>
      <c r="U53" s="28">
        <f t="shared" ref="U53:U70" si="22">(T53/1000)/((1/6)*$C$5)</f>
        <v>62.543778801843658</v>
      </c>
      <c r="V53" s="147"/>
      <c r="W53" s="73">
        <f>(1-((O53/1000)/G53))*100</f>
        <v>99.991575091575086</v>
      </c>
      <c r="Z53" s="86"/>
      <c r="AC53" s="86"/>
      <c r="AD53" s="86"/>
    </row>
    <row r="54" spans="5:33" ht="15.75" x14ac:dyDescent="0.2">
      <c r="E54" s="142"/>
      <c r="F54" s="27">
        <v>20</v>
      </c>
      <c r="G54" s="62">
        <v>55.1</v>
      </c>
      <c r="H54" s="69">
        <v>60.45</v>
      </c>
      <c r="I54" s="65">
        <v>8.51</v>
      </c>
      <c r="J54" s="65">
        <v>1.4000000000000057</v>
      </c>
      <c r="K54" s="28">
        <f t="shared" ref="K54:K70" si="23">J54/10</f>
        <v>0.14000000000000057</v>
      </c>
      <c r="L54" s="28">
        <f t="shared" ref="L54:L70" si="24">J54*$C$11</f>
        <v>30.296000000000124</v>
      </c>
      <c r="M54" s="29">
        <f t="shared" ref="M54:M70" si="25">(L54/1000)/((1/6)*$C$5)</f>
        <v>41.883870967742112</v>
      </c>
      <c r="N54" s="25"/>
      <c r="O54" s="82">
        <v>4.6399999999999997</v>
      </c>
      <c r="P54" s="65">
        <v>9.76</v>
      </c>
      <c r="Q54" s="65">
        <v>10.7</v>
      </c>
      <c r="R54" s="109">
        <f t="shared" ref="R54:R70" si="26">-(Q53-Q54)*10</f>
        <v>1.4999999999999858</v>
      </c>
      <c r="S54" s="30">
        <f t="shared" ref="S54:S70" si="27">R54/10</f>
        <v>0.14999999999999858</v>
      </c>
      <c r="T54" s="30">
        <f t="shared" ref="T54:T70" si="28">R54*$C$12</f>
        <v>33.92999999999968</v>
      </c>
      <c r="U54" s="28">
        <f t="shared" si="22"/>
        <v>46.907834101382051</v>
      </c>
      <c r="V54" s="148"/>
      <c r="W54" s="73">
        <f>(1-((O54/1000)/G54))*100</f>
        <v>99.991578947368424</v>
      </c>
      <c r="Z54" s="86"/>
      <c r="AC54" s="86"/>
      <c r="AD54" s="86"/>
      <c r="AF54" s="86"/>
      <c r="AG54" s="86"/>
    </row>
    <row r="55" spans="5:33" ht="15.75" x14ac:dyDescent="0.2">
      <c r="E55" s="142"/>
      <c r="F55" s="27">
        <v>30</v>
      </c>
      <c r="G55" s="62">
        <v>55.5</v>
      </c>
      <c r="H55" s="69">
        <v>60.29</v>
      </c>
      <c r="I55" s="65">
        <v>8.4</v>
      </c>
      <c r="J55" s="65">
        <v>1.0999999999999943</v>
      </c>
      <c r="K55" s="28">
        <f t="shared" si="23"/>
        <v>0.10999999999999943</v>
      </c>
      <c r="L55" s="28">
        <f t="shared" si="24"/>
        <v>23.803999999999878</v>
      </c>
      <c r="M55" s="29">
        <f t="shared" si="25"/>
        <v>32.908755760368493</v>
      </c>
      <c r="N55" s="25"/>
      <c r="O55" s="82">
        <v>4.6500000000000004</v>
      </c>
      <c r="P55" s="65">
        <v>10.15</v>
      </c>
      <c r="Q55" s="65">
        <v>10.73</v>
      </c>
      <c r="R55" s="109">
        <f t="shared" si="26"/>
        <v>0.30000000000001137</v>
      </c>
      <c r="S55" s="30">
        <f t="shared" si="27"/>
        <v>3.0000000000001137E-2</v>
      </c>
      <c r="T55" s="30">
        <f t="shared" si="28"/>
        <v>6.7860000000002572</v>
      </c>
      <c r="U55" s="28">
        <f t="shared" si="22"/>
        <v>9.3815668202768538</v>
      </c>
      <c r="V55" s="148"/>
      <c r="W55" s="73">
        <f t="shared" ref="W55:W70" si="29">(1-((O55/1000)/G55))*100</f>
        <v>99.991621621621618</v>
      </c>
      <c r="Z55" s="86"/>
      <c r="AF55" s="86"/>
      <c r="AG55" s="86"/>
    </row>
    <row r="56" spans="5:33" ht="15.75" x14ac:dyDescent="0.2">
      <c r="E56" s="142"/>
      <c r="F56" s="27">
        <v>40</v>
      </c>
      <c r="G56" s="62">
        <v>56</v>
      </c>
      <c r="H56" s="69">
        <v>60.3</v>
      </c>
      <c r="I56" s="65">
        <v>8.27</v>
      </c>
      <c r="J56" s="65">
        <v>1.3000000000000078</v>
      </c>
      <c r="K56" s="28">
        <f t="shared" si="23"/>
        <v>0.13000000000000078</v>
      </c>
      <c r="L56" s="28">
        <f t="shared" si="24"/>
        <v>28.132000000000168</v>
      </c>
      <c r="M56" s="29">
        <f t="shared" si="25"/>
        <v>38.892165898617741</v>
      </c>
      <c r="N56" s="25"/>
      <c r="O56" s="82">
        <v>4.66</v>
      </c>
      <c r="P56" s="65">
        <v>10.199999999999999</v>
      </c>
      <c r="Q56" s="65">
        <v>10.88</v>
      </c>
      <c r="R56" s="109">
        <f t="shared" si="26"/>
        <v>1.5000000000000036</v>
      </c>
      <c r="S56" s="30">
        <f t="shared" si="27"/>
        <v>0.15000000000000036</v>
      </c>
      <c r="T56" s="30">
        <f t="shared" si="28"/>
        <v>33.930000000000085</v>
      </c>
      <c r="U56" s="28">
        <f t="shared" si="22"/>
        <v>46.907834101382605</v>
      </c>
      <c r="V56" s="148"/>
      <c r="W56" s="73">
        <f t="shared" si="29"/>
        <v>99.991678571428565</v>
      </c>
      <c r="Z56" s="86"/>
    </row>
    <row r="57" spans="5:33" ht="15.75" x14ac:dyDescent="0.2">
      <c r="E57" s="142"/>
      <c r="F57" s="27">
        <v>50</v>
      </c>
      <c r="G57" s="62">
        <v>56.5</v>
      </c>
      <c r="H57" s="69">
        <v>60.29</v>
      </c>
      <c r="I57" s="65">
        <v>8.14</v>
      </c>
      <c r="J57" s="65">
        <v>1.2999999999999901</v>
      </c>
      <c r="K57" s="28">
        <f t="shared" si="23"/>
        <v>0.12999999999999901</v>
      </c>
      <c r="L57" s="28">
        <f t="shared" si="24"/>
        <v>28.131999999999785</v>
      </c>
      <c r="M57" s="29">
        <f t="shared" si="25"/>
        <v>38.892165898617215</v>
      </c>
      <c r="N57" s="25"/>
      <c r="O57" s="82">
        <v>4.68</v>
      </c>
      <c r="P57" s="65">
        <v>10.15</v>
      </c>
      <c r="Q57" s="65">
        <v>10.9</v>
      </c>
      <c r="R57" s="109">
        <f t="shared" si="26"/>
        <v>0.19999999999999574</v>
      </c>
      <c r="S57" s="30">
        <f t="shared" si="27"/>
        <v>1.9999999999999574E-2</v>
      </c>
      <c r="T57" s="30">
        <f t="shared" si="28"/>
        <v>4.5239999999999041</v>
      </c>
      <c r="U57" s="28">
        <f t="shared" si="22"/>
        <v>6.2543778801841992</v>
      </c>
      <c r="V57" s="148"/>
      <c r="W57" s="73">
        <f t="shared" si="29"/>
        <v>99.99171681415929</v>
      </c>
      <c r="Z57" s="86"/>
    </row>
    <row r="58" spans="5:33" ht="15.75" x14ac:dyDescent="0.2">
      <c r="E58" s="142"/>
      <c r="F58" s="27">
        <v>60</v>
      </c>
      <c r="G58" s="62">
        <v>57</v>
      </c>
      <c r="H58" s="69">
        <v>60.28</v>
      </c>
      <c r="I58" s="65">
        <v>8.02</v>
      </c>
      <c r="J58" s="65">
        <v>1.2000000000000099</v>
      </c>
      <c r="K58" s="28">
        <f t="shared" si="23"/>
        <v>0.12000000000000099</v>
      </c>
      <c r="L58" s="28">
        <f t="shared" si="24"/>
        <v>25.968000000000217</v>
      </c>
      <c r="M58" s="29">
        <f t="shared" si="25"/>
        <v>35.90046082949339</v>
      </c>
      <c r="N58" s="25"/>
      <c r="O58" s="82">
        <v>4.7</v>
      </c>
      <c r="P58" s="65">
        <v>10.199999999999999</v>
      </c>
      <c r="Q58" s="65">
        <v>10.95</v>
      </c>
      <c r="R58" s="109">
        <f t="shared" si="26"/>
        <v>0.49999999999998934</v>
      </c>
      <c r="S58" s="30">
        <f t="shared" si="27"/>
        <v>4.9999999999998934E-2</v>
      </c>
      <c r="T58" s="30">
        <f t="shared" si="28"/>
        <v>11.309999999999759</v>
      </c>
      <c r="U58" s="28">
        <f t="shared" si="22"/>
        <v>15.635944700460497</v>
      </c>
      <c r="V58" s="148"/>
      <c r="W58" s="73">
        <f t="shared" si="29"/>
        <v>99.99175438596491</v>
      </c>
    </row>
    <row r="59" spans="5:33" ht="15.75" x14ac:dyDescent="0.2">
      <c r="E59" s="142"/>
      <c r="F59" s="27">
        <v>70</v>
      </c>
      <c r="G59" s="62">
        <v>57.5</v>
      </c>
      <c r="H59" s="69">
        <v>60.28</v>
      </c>
      <c r="I59" s="65">
        <v>7.93</v>
      </c>
      <c r="J59" s="65">
        <v>0.89999999999999858</v>
      </c>
      <c r="K59" s="28">
        <f t="shared" si="23"/>
        <v>8.9999999999999858E-2</v>
      </c>
      <c r="L59" s="28">
        <f t="shared" si="24"/>
        <v>19.475999999999971</v>
      </c>
      <c r="M59" s="29">
        <f t="shared" si="25"/>
        <v>26.925345622119774</v>
      </c>
      <c r="N59" s="25"/>
      <c r="O59" s="82">
        <v>4.7300000000000004</v>
      </c>
      <c r="P59" s="65">
        <v>10.15</v>
      </c>
      <c r="Q59" s="65">
        <v>11.01</v>
      </c>
      <c r="R59" s="109">
        <f t="shared" si="26"/>
        <v>0.60000000000000497</v>
      </c>
      <c r="S59" s="30">
        <f t="shared" si="27"/>
        <v>6.0000000000000497E-2</v>
      </c>
      <c r="T59" s="30">
        <f t="shared" si="28"/>
        <v>13.572000000000113</v>
      </c>
      <c r="U59" s="28">
        <f t="shared" si="22"/>
        <v>18.763133640553153</v>
      </c>
      <c r="V59" s="148"/>
      <c r="W59" s="73">
        <f t="shared" si="29"/>
        <v>99.991773913043474</v>
      </c>
    </row>
    <row r="60" spans="5:33" ht="15.75" x14ac:dyDescent="0.2">
      <c r="E60" s="142"/>
      <c r="F60" s="27">
        <v>80</v>
      </c>
      <c r="G60" s="62">
        <v>58</v>
      </c>
      <c r="H60" s="69">
        <v>60.24</v>
      </c>
      <c r="I60" s="65">
        <v>7.78</v>
      </c>
      <c r="J60" s="65">
        <v>1.4999999999999947</v>
      </c>
      <c r="K60" s="28">
        <f t="shared" si="23"/>
        <v>0.14999999999999947</v>
      </c>
      <c r="L60" s="28">
        <f t="shared" si="24"/>
        <v>32.459999999999887</v>
      </c>
      <c r="M60" s="29">
        <f t="shared" si="25"/>
        <v>44.8755760368662</v>
      </c>
      <c r="N60" s="25"/>
      <c r="O60" s="82">
        <v>4.76</v>
      </c>
      <c r="P60" s="65">
        <v>10.17</v>
      </c>
      <c r="Q60" s="65">
        <v>11.05</v>
      </c>
      <c r="R60" s="109">
        <f t="shared" si="26"/>
        <v>0.40000000000000924</v>
      </c>
      <c r="S60" s="30">
        <f t="shared" si="27"/>
        <v>4.0000000000000924E-2</v>
      </c>
      <c r="T60" s="30">
        <f t="shared" si="28"/>
        <v>9.0480000000002097</v>
      </c>
      <c r="U60" s="28">
        <f t="shared" si="22"/>
        <v>12.508755760368954</v>
      </c>
      <c r="V60" s="148"/>
      <c r="W60" s="73">
        <f t="shared" si="29"/>
        <v>99.991793103448273</v>
      </c>
    </row>
    <row r="61" spans="5:33" ht="15.75" x14ac:dyDescent="0.2">
      <c r="E61" s="142"/>
      <c r="F61" s="27">
        <v>90</v>
      </c>
      <c r="G61" s="62">
        <v>58.4</v>
      </c>
      <c r="H61" s="69">
        <v>60.24</v>
      </c>
      <c r="I61" s="65">
        <v>7.7</v>
      </c>
      <c r="J61" s="65">
        <v>0.80000000000000071</v>
      </c>
      <c r="K61" s="28">
        <f t="shared" si="23"/>
        <v>8.0000000000000071E-2</v>
      </c>
      <c r="L61" s="28">
        <f t="shared" si="24"/>
        <v>17.312000000000015</v>
      </c>
      <c r="M61" s="29">
        <f t="shared" si="25"/>
        <v>23.933640552995413</v>
      </c>
      <c r="N61" s="25"/>
      <c r="O61" s="82">
        <v>4.8</v>
      </c>
      <c r="P61" s="65">
        <v>10.17</v>
      </c>
      <c r="Q61" s="65">
        <v>11.13</v>
      </c>
      <c r="R61" s="109">
        <f t="shared" si="26"/>
        <v>0.80000000000000071</v>
      </c>
      <c r="S61" s="30">
        <f t="shared" si="27"/>
        <v>8.0000000000000071E-2</v>
      </c>
      <c r="T61" s="30">
        <f t="shared" si="28"/>
        <v>18.096000000000018</v>
      </c>
      <c r="U61" s="28">
        <f t="shared" si="22"/>
        <v>25.017511520737354</v>
      </c>
      <c r="V61" s="148"/>
      <c r="W61" s="73">
        <f t="shared" si="29"/>
        <v>99.991780821917814</v>
      </c>
    </row>
    <row r="62" spans="5:33" ht="15.75" x14ac:dyDescent="0.2">
      <c r="E62" s="142"/>
      <c r="F62" s="27">
        <v>100</v>
      </c>
      <c r="G62" s="62">
        <v>59</v>
      </c>
      <c r="H62" s="69">
        <v>60.23</v>
      </c>
      <c r="I62" s="65">
        <v>7.62</v>
      </c>
      <c r="J62" s="65">
        <v>0.80000000000000071</v>
      </c>
      <c r="K62" s="28">
        <f t="shared" si="23"/>
        <v>8.0000000000000071E-2</v>
      </c>
      <c r="L62" s="28">
        <f t="shared" si="24"/>
        <v>17.312000000000015</v>
      </c>
      <c r="M62" s="29">
        <f t="shared" si="25"/>
        <v>23.933640552995413</v>
      </c>
      <c r="N62" s="25"/>
      <c r="O62" s="82">
        <v>4.82</v>
      </c>
      <c r="P62" s="65">
        <v>10.199999999999999</v>
      </c>
      <c r="Q62" s="65">
        <v>11.13</v>
      </c>
      <c r="R62" s="109">
        <f t="shared" si="26"/>
        <v>0</v>
      </c>
      <c r="S62" s="30">
        <f t="shared" si="27"/>
        <v>0</v>
      </c>
      <c r="T62" s="30">
        <f t="shared" si="28"/>
        <v>0</v>
      </c>
      <c r="U62" s="28" t="s">
        <v>50</v>
      </c>
      <c r="V62" s="148"/>
      <c r="W62" s="73">
        <f t="shared" si="29"/>
        <v>99.991830508474578</v>
      </c>
    </row>
    <row r="63" spans="5:33" ht="15.75" x14ac:dyDescent="0.2">
      <c r="E63" s="142"/>
      <c r="F63" s="27">
        <v>110</v>
      </c>
      <c r="G63" s="62">
        <v>59.5</v>
      </c>
      <c r="H63" s="69">
        <v>60.23</v>
      </c>
      <c r="I63" s="65">
        <v>7.55</v>
      </c>
      <c r="J63" s="65">
        <v>0.70000000000000284</v>
      </c>
      <c r="K63" s="28">
        <f t="shared" si="23"/>
        <v>7.0000000000000284E-2</v>
      </c>
      <c r="L63" s="28">
        <f t="shared" si="24"/>
        <v>15.148000000000062</v>
      </c>
      <c r="M63" s="29">
        <f t="shared" si="25"/>
        <v>20.941935483871056</v>
      </c>
      <c r="N63" s="25"/>
      <c r="O63" s="82">
        <v>4.8600000000000003</v>
      </c>
      <c r="P63" s="65">
        <v>10.15</v>
      </c>
      <c r="Q63" s="65">
        <v>11.25</v>
      </c>
      <c r="R63" s="109">
        <f t="shared" si="26"/>
        <v>1.1999999999999922</v>
      </c>
      <c r="S63" s="30">
        <f t="shared" si="27"/>
        <v>0.11999999999999922</v>
      </c>
      <c r="T63" s="30">
        <f t="shared" si="28"/>
        <v>27.143999999999824</v>
      </c>
      <c r="U63" s="28">
        <f t="shared" si="22"/>
        <v>37.526267281105746</v>
      </c>
      <c r="V63" s="148"/>
      <c r="W63" s="73">
        <f t="shared" si="29"/>
        <v>99.99183193277311</v>
      </c>
    </row>
    <row r="64" spans="5:33" ht="15.75" x14ac:dyDescent="0.2">
      <c r="E64" s="142"/>
      <c r="F64" s="27">
        <v>120</v>
      </c>
      <c r="G64" s="62">
        <v>60</v>
      </c>
      <c r="H64" s="69">
        <v>60.29</v>
      </c>
      <c r="I64" s="65">
        <v>7.42</v>
      </c>
      <c r="J64" s="65">
        <v>1.2999999999999989</v>
      </c>
      <c r="K64" s="28">
        <f t="shared" si="23"/>
        <v>0.12999999999999989</v>
      </c>
      <c r="L64" s="28">
        <f t="shared" si="24"/>
        <v>28.131999999999977</v>
      </c>
      <c r="M64" s="29">
        <f t="shared" si="25"/>
        <v>38.892165898617478</v>
      </c>
      <c r="N64" s="25"/>
      <c r="O64" s="82">
        <v>4.95</v>
      </c>
      <c r="P64" s="65">
        <v>10.19</v>
      </c>
      <c r="Q64" s="65">
        <v>11.35</v>
      </c>
      <c r="R64" s="109">
        <f t="shared" si="26"/>
        <v>0.99999999999999645</v>
      </c>
      <c r="S64" s="30">
        <f t="shared" si="27"/>
        <v>9.9999999999999645E-2</v>
      </c>
      <c r="T64" s="30">
        <f t="shared" si="28"/>
        <v>22.619999999999919</v>
      </c>
      <c r="U64" s="28">
        <f t="shared" si="22"/>
        <v>31.271889400921545</v>
      </c>
      <c r="V64" s="148"/>
      <c r="W64" s="73">
        <f t="shared" si="29"/>
        <v>99.991749999999996</v>
      </c>
    </row>
    <row r="65" spans="5:23" ht="15.75" x14ac:dyDescent="0.2">
      <c r="E65" s="142"/>
      <c r="F65" s="27">
        <v>130</v>
      </c>
      <c r="G65" s="62">
        <v>60.5</v>
      </c>
      <c r="H65" s="69">
        <v>60.23</v>
      </c>
      <c r="I65" s="65">
        <v>7.29</v>
      </c>
      <c r="J65" s="65">
        <v>1.2999999999999989</v>
      </c>
      <c r="K65" s="28">
        <f t="shared" si="23"/>
        <v>0.12999999999999989</v>
      </c>
      <c r="L65" s="28">
        <f t="shared" si="24"/>
        <v>28.131999999999977</v>
      </c>
      <c r="M65" s="29">
        <f t="shared" si="25"/>
        <v>38.892165898617478</v>
      </c>
      <c r="N65" s="25"/>
      <c r="O65" s="82">
        <v>4.9800000000000004</v>
      </c>
      <c r="P65" s="65">
        <v>10.019</v>
      </c>
      <c r="Q65" s="65">
        <v>11.41</v>
      </c>
      <c r="R65" s="109">
        <f t="shared" si="26"/>
        <v>0.60000000000000497</v>
      </c>
      <c r="S65" s="30">
        <f t="shared" si="27"/>
        <v>6.0000000000000497E-2</v>
      </c>
      <c r="T65" s="30">
        <f t="shared" si="28"/>
        <v>13.572000000000113</v>
      </c>
      <c r="U65" s="28">
        <f t="shared" si="22"/>
        <v>18.763133640553153</v>
      </c>
      <c r="V65" s="148"/>
      <c r="W65" s="73">
        <f t="shared" si="29"/>
        <v>99.991768595041322</v>
      </c>
    </row>
    <row r="66" spans="5:23" ht="15.75" x14ac:dyDescent="0.2">
      <c r="E66" s="142"/>
      <c r="F66" s="27">
        <v>140</v>
      </c>
      <c r="G66" s="62">
        <v>61.2</v>
      </c>
      <c r="H66" s="69">
        <v>60.32</v>
      </c>
      <c r="I66" s="65">
        <v>7.13</v>
      </c>
      <c r="J66" s="65">
        <v>1.6000000000000014</v>
      </c>
      <c r="K66" s="28">
        <f t="shared" si="23"/>
        <v>0.16000000000000014</v>
      </c>
      <c r="L66" s="28">
        <f t="shared" si="24"/>
        <v>34.624000000000031</v>
      </c>
      <c r="M66" s="29">
        <f t="shared" si="25"/>
        <v>47.867281105990827</v>
      </c>
      <c r="N66" s="25"/>
      <c r="O66" s="82">
        <v>5.03</v>
      </c>
      <c r="P66" s="65">
        <v>10.199999999999999</v>
      </c>
      <c r="Q66" s="65">
        <v>11.49</v>
      </c>
      <c r="R66" s="109">
        <f t="shared" si="26"/>
        <v>0.80000000000000071</v>
      </c>
      <c r="S66" s="30">
        <f t="shared" si="27"/>
        <v>8.0000000000000071E-2</v>
      </c>
      <c r="T66" s="30">
        <f t="shared" si="28"/>
        <v>18.096000000000018</v>
      </c>
      <c r="U66" s="28">
        <f t="shared" si="22"/>
        <v>25.017511520737354</v>
      </c>
      <c r="V66" s="148"/>
      <c r="W66" s="73">
        <f t="shared" si="29"/>
        <v>99.991781045751637</v>
      </c>
    </row>
    <row r="67" spans="5:23" ht="15.75" x14ac:dyDescent="0.2">
      <c r="E67" s="142"/>
      <c r="F67" s="27">
        <v>150</v>
      </c>
      <c r="G67" s="62">
        <v>61.9</v>
      </c>
      <c r="H67" s="69">
        <v>60.28</v>
      </c>
      <c r="I67" s="65">
        <v>7</v>
      </c>
      <c r="J67" s="65">
        <v>1.2999999999999989</v>
      </c>
      <c r="K67" s="28">
        <f t="shared" si="23"/>
        <v>0.12999999999999989</v>
      </c>
      <c r="L67" s="28">
        <f t="shared" si="24"/>
        <v>28.131999999999977</v>
      </c>
      <c r="M67" s="29">
        <f t="shared" si="25"/>
        <v>38.892165898617478</v>
      </c>
      <c r="N67" s="25"/>
      <c r="O67" s="82">
        <v>5.09</v>
      </c>
      <c r="P67" s="65">
        <v>10.029999999999999</v>
      </c>
      <c r="Q67" s="65">
        <v>11.53</v>
      </c>
      <c r="R67" s="109">
        <f t="shared" si="26"/>
        <v>0.39999999999999147</v>
      </c>
      <c r="S67" s="30">
        <f t="shared" si="27"/>
        <v>3.9999999999999147E-2</v>
      </c>
      <c r="T67" s="30">
        <f t="shared" si="28"/>
        <v>9.0479999999998082</v>
      </c>
      <c r="U67" s="28">
        <f t="shared" si="22"/>
        <v>12.508755760368398</v>
      </c>
      <c r="V67" s="148"/>
      <c r="W67" s="73">
        <f t="shared" si="29"/>
        <v>99.991777059773838</v>
      </c>
    </row>
    <row r="68" spans="5:23" ht="15.75" x14ac:dyDescent="0.2">
      <c r="E68" s="142"/>
      <c r="F68" s="27">
        <v>160</v>
      </c>
      <c r="G68" s="62">
        <v>62.5</v>
      </c>
      <c r="H68" s="69">
        <v>60.28</v>
      </c>
      <c r="I68" s="65">
        <v>6.9</v>
      </c>
      <c r="J68" s="65">
        <v>0.99999999999999645</v>
      </c>
      <c r="K68" s="28">
        <f t="shared" si="23"/>
        <v>9.9999999999999645E-2</v>
      </c>
      <c r="L68" s="28">
        <f t="shared" si="24"/>
        <v>21.639999999999922</v>
      </c>
      <c r="M68" s="29">
        <f t="shared" si="25"/>
        <v>29.917050691244135</v>
      </c>
      <c r="N68" s="25"/>
      <c r="O68" s="82">
        <v>5.13</v>
      </c>
      <c r="P68" s="65">
        <v>10.029999999999999</v>
      </c>
      <c r="Q68" s="65">
        <v>11.53</v>
      </c>
      <c r="R68" s="109">
        <f t="shared" si="26"/>
        <v>0</v>
      </c>
      <c r="S68" s="30">
        <f t="shared" si="27"/>
        <v>0</v>
      </c>
      <c r="T68" s="30">
        <f t="shared" si="28"/>
        <v>0</v>
      </c>
      <c r="U68" s="28" t="s">
        <v>50</v>
      </c>
      <c r="V68" s="148"/>
      <c r="W68" s="73">
        <f t="shared" si="29"/>
        <v>99.991792000000004</v>
      </c>
    </row>
    <row r="69" spans="5:23" ht="15.75" x14ac:dyDescent="0.2">
      <c r="E69" s="142"/>
      <c r="F69" s="27">
        <v>170</v>
      </c>
      <c r="G69" s="62">
        <v>63.1</v>
      </c>
      <c r="H69" s="69">
        <v>60.24</v>
      </c>
      <c r="I69" s="65">
        <v>6.85</v>
      </c>
      <c r="J69" s="65">
        <v>0.50000000000000711</v>
      </c>
      <c r="K69" s="28">
        <f t="shared" si="23"/>
        <v>5.0000000000000711E-2</v>
      </c>
      <c r="L69" s="28">
        <f t="shared" si="24"/>
        <v>10.820000000000155</v>
      </c>
      <c r="M69" s="29">
        <f t="shared" si="25"/>
        <v>14.958525345622334</v>
      </c>
      <c r="N69" s="25"/>
      <c r="O69" s="82">
        <v>5.17</v>
      </c>
      <c r="P69" s="65">
        <v>10.07</v>
      </c>
      <c r="Q69" s="65">
        <v>11.63</v>
      </c>
      <c r="R69" s="109">
        <f t="shared" si="26"/>
        <v>1.0000000000000142</v>
      </c>
      <c r="S69" s="30">
        <f t="shared" si="27"/>
        <v>0.10000000000000142</v>
      </c>
      <c r="T69" s="30">
        <f t="shared" si="28"/>
        <v>22.620000000000321</v>
      </c>
      <c r="U69" s="28">
        <f t="shared" si="22"/>
        <v>31.271889400922102</v>
      </c>
      <c r="V69" s="149"/>
      <c r="W69" s="73">
        <f t="shared" si="29"/>
        <v>99.991806656101417</v>
      </c>
    </row>
    <row r="70" spans="5:23" ht="16.5" thickBot="1" x14ac:dyDescent="0.25">
      <c r="E70" s="143"/>
      <c r="F70" s="31">
        <v>180</v>
      </c>
      <c r="G70" s="98">
        <v>63.8</v>
      </c>
      <c r="H70" s="67">
        <v>60.24</v>
      </c>
      <c r="I70" s="97">
        <v>6.75</v>
      </c>
      <c r="J70" s="97">
        <v>0.99999999999999645</v>
      </c>
      <c r="K70" s="92">
        <f t="shared" si="23"/>
        <v>9.9999999999999645E-2</v>
      </c>
      <c r="L70" s="28">
        <f t="shared" si="24"/>
        <v>21.639999999999922</v>
      </c>
      <c r="M70" s="33">
        <f t="shared" si="25"/>
        <v>29.917050691244135</v>
      </c>
      <c r="N70" s="25"/>
      <c r="O70" s="83">
        <v>5.22</v>
      </c>
      <c r="P70" s="67">
        <v>10.029999999999999</v>
      </c>
      <c r="Q70" s="67">
        <v>11.7</v>
      </c>
      <c r="R70" s="110">
        <f t="shared" si="26"/>
        <v>0.69999999999998508</v>
      </c>
      <c r="S70" s="30">
        <f t="shared" si="27"/>
        <v>6.9999999999998508E-2</v>
      </c>
      <c r="T70" s="35">
        <f t="shared" si="28"/>
        <v>15.833999999999664</v>
      </c>
      <c r="U70" s="32">
        <f t="shared" si="22"/>
        <v>21.890322580644696</v>
      </c>
      <c r="V70" s="128">
        <f>AVERAGE(V22,V46)</f>
        <v>43.15</v>
      </c>
      <c r="W70" s="73">
        <f t="shared" si="29"/>
        <v>99.991818181818175</v>
      </c>
    </row>
    <row r="71" spans="5:23" ht="17.25" thickTop="1" thickBot="1" x14ac:dyDescent="0.25">
      <c r="G71" s="91"/>
      <c r="I71" s="91"/>
      <c r="J71" s="91"/>
      <c r="K71" s="57"/>
      <c r="L71" s="37" t="s">
        <v>17</v>
      </c>
      <c r="M71" s="38">
        <f>AVERAGE(M53:M70)</f>
        <v>31.579109062980042</v>
      </c>
      <c r="O71" s="91"/>
      <c r="R71" s="91"/>
      <c r="S71" s="91"/>
      <c r="T71" s="58" t="s">
        <v>17</v>
      </c>
      <c r="U71" s="37">
        <f>AVERAGE(U53:U70)</f>
        <v>26.385656682027644</v>
      </c>
      <c r="V71" s="87"/>
      <c r="W71" s="131">
        <f>AVERAGE(W53:W70)</f>
        <v>99.991746069458969</v>
      </c>
    </row>
    <row r="72" spans="5:23" ht="17.25" thickTop="1" thickBot="1" x14ac:dyDescent="0.25">
      <c r="L72" s="40" t="s">
        <v>16</v>
      </c>
      <c r="M72" s="41">
        <f>((I52-I70)*$C$11/100)/(180/60)/$C$5</f>
        <v>31.579109062980034</v>
      </c>
      <c r="R72" s="86"/>
      <c r="S72" s="86"/>
      <c r="T72" s="95" t="s">
        <v>16</v>
      </c>
      <c r="U72" s="40">
        <f>-((Q52-Q70)*$C$12/100)/(180/60)/$C$5</f>
        <v>23.453917050691238</v>
      </c>
    </row>
    <row r="73" spans="5:23" ht="15" thickTop="1" x14ac:dyDescent="0.2"/>
  </sheetData>
  <mergeCells count="19">
    <mergeCell ref="E50:E70"/>
    <mergeCell ref="E2:E22"/>
    <mergeCell ref="E26:E46"/>
    <mergeCell ref="V29:V45"/>
    <mergeCell ref="V53:V69"/>
    <mergeCell ref="G2:M2"/>
    <mergeCell ref="O2:W2"/>
    <mergeCell ref="G26:M26"/>
    <mergeCell ref="O26:W26"/>
    <mergeCell ref="G50:M50"/>
    <mergeCell ref="O50:W50"/>
    <mergeCell ref="V5:V21"/>
    <mergeCell ref="AA2:AB2"/>
    <mergeCell ref="AC2:AD2"/>
    <mergeCell ref="Z2:Z3"/>
    <mergeCell ref="Y43:Y44"/>
    <mergeCell ref="B20:B21"/>
    <mergeCell ref="Y23:Z23"/>
    <mergeCell ref="Y2:Y22"/>
  </mergeCells>
  <dataValidations count="5">
    <dataValidation type="list" allowBlank="1" showInputMessage="1" showErrorMessage="1" sqref="C4 Z33" xr:uid="{7F94D367-BAA6-40E0-B425-5A88C15D919C}">
      <formula1>"GVHP, HVHP"</formula1>
    </dataValidation>
    <dataValidation type="list" allowBlank="1" showInputMessage="1" showErrorMessage="1" sqref="C7 Z36" xr:uid="{AE277084-73F5-4250-AAF0-F8D390480C6B}">
      <formula1>"40, 60, 80"</formula1>
    </dataValidation>
    <dataValidation type="list" allowBlank="1" showInputMessage="1" showErrorMessage="1" sqref="C21 Z44" xr:uid="{C283DD5E-DF49-46FE-8A2A-23393F0055C0}">
      <formula1>"35, 50, 65"</formula1>
    </dataValidation>
    <dataValidation type="list" allowBlank="1" showInputMessage="1" showErrorMessage="1" sqref="C23 Z45" xr:uid="{8C96D73B-92D6-47F7-B484-367809E7CC3B}">
      <formula1>"2000, 2500, 2750, 3000, 4000"</formula1>
    </dataValidation>
    <dataValidation type="list" allowBlank="1" showInputMessage="1" showErrorMessage="1" sqref="C5 Z35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 Azeez</cp:lastModifiedBy>
  <dcterms:created xsi:type="dcterms:W3CDTF">2021-03-16T16:38:26Z</dcterms:created>
  <dcterms:modified xsi:type="dcterms:W3CDTF">2022-02-12T12:54:07Z</dcterms:modified>
</cp:coreProperties>
</file>