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1. Type 1 brine\3-hour runs\"/>
    </mc:Choice>
  </mc:AlternateContent>
  <xr:revisionPtr revIDLastSave="0" documentId="13_ncr:1_{3B1068DE-1D3D-477B-94CD-7B48C7FB5F0C}" xr6:coauthVersionLast="47" xr6:coauthVersionMax="47" xr10:uidLastSave="{00000000-0000-0000-0000-000000000000}"/>
  <bookViews>
    <workbookView xWindow="-120" yWindow="-120" windowWidth="29040" windowHeight="15720" tabRatio="886" xr2:uid="{C033A472-50C2-4BA0-92D2-1ABFB57F125A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4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53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29" i="1"/>
  <c r="AB4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5" i="1"/>
  <c r="Y28" i="1" l="1"/>
  <c r="X28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54" i="1" l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4" i="1"/>
  <c r="M72" i="1" l="1"/>
  <c r="AD22" i="1" l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T72" i="1"/>
  <c r="T48" i="1"/>
  <c r="T24" i="1"/>
  <c r="S55" i="1"/>
  <c r="T55" i="1" s="1"/>
  <c r="S56" i="1"/>
  <c r="T56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70" i="1"/>
  <c r="T70" i="1" s="1"/>
  <c r="S30" i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29" i="1"/>
  <c r="T29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5" i="1"/>
  <c r="S5" i="1" s="1"/>
  <c r="C9" i="1"/>
  <c r="M48" i="1"/>
  <c r="M24" i="1"/>
  <c r="Z28" i="1" s="1"/>
  <c r="S57" i="1"/>
  <c r="T57" i="1" s="1"/>
  <c r="S58" i="1"/>
  <c r="T58" i="1" s="1"/>
  <c r="S59" i="1"/>
  <c r="T59" i="1" s="1"/>
  <c r="S69" i="1"/>
  <c r="T69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5" i="1"/>
  <c r="L5" i="1" s="1"/>
  <c r="M5" i="1" s="1"/>
  <c r="AA28" i="1" l="1"/>
  <c r="AE13" i="1"/>
  <c r="AE11" i="1"/>
  <c r="AE10" i="1"/>
  <c r="AA20" i="1"/>
  <c r="M71" i="1"/>
  <c r="V23" i="1"/>
  <c r="AA21" i="1"/>
  <c r="AA5" i="1"/>
  <c r="AA9" i="1"/>
  <c r="AA8" i="1"/>
  <c r="AA17" i="1"/>
  <c r="AA11" i="1"/>
  <c r="AE8" i="1"/>
  <c r="AE7" i="1"/>
  <c r="AA10" i="1"/>
  <c r="AA22" i="1"/>
  <c r="AE20" i="1"/>
  <c r="AE19" i="1"/>
  <c r="T18" i="1"/>
  <c r="AC18" i="1" s="1"/>
  <c r="AE18" i="1"/>
  <c r="T9" i="1"/>
  <c r="AC9" i="1" s="1"/>
  <c r="AE9" i="1"/>
  <c r="AA6" i="1"/>
  <c r="AA16" i="1"/>
  <c r="AE17" i="1"/>
  <c r="T21" i="1"/>
  <c r="AC21" i="1" s="1"/>
  <c r="AE21" i="1"/>
  <c r="AA19" i="1"/>
  <c r="AA15" i="1"/>
  <c r="AE16" i="1"/>
  <c r="AA18" i="1"/>
  <c r="AA14" i="1"/>
  <c r="T15" i="1"/>
  <c r="AC15" i="1" s="1"/>
  <c r="AE15" i="1"/>
  <c r="AA7" i="1"/>
  <c r="AA13" i="1"/>
  <c r="AE14" i="1"/>
  <c r="AA12" i="1"/>
  <c r="AE22" i="1"/>
  <c r="T12" i="1"/>
  <c r="AC12" i="1" s="1"/>
  <c r="AE12" i="1"/>
  <c r="T30" i="1"/>
  <c r="T47" i="1" s="1"/>
  <c r="V71" i="1"/>
  <c r="AD5" i="1"/>
  <c r="T20" i="1"/>
  <c r="M23" i="1"/>
  <c r="T22" i="1"/>
  <c r="T11" i="1"/>
  <c r="T6" i="1"/>
  <c r="T19" i="1"/>
  <c r="T8" i="1"/>
  <c r="T16" i="1"/>
  <c r="T17" i="1"/>
  <c r="T13" i="1"/>
  <c r="T10" i="1"/>
  <c r="T14" i="1"/>
  <c r="T7" i="1"/>
  <c r="M47" i="1"/>
  <c r="T5" i="1"/>
  <c r="AD23" i="1" l="1"/>
  <c r="V47" i="1"/>
  <c r="AA23" i="1"/>
  <c r="AC11" i="1"/>
  <c r="AC22" i="1"/>
  <c r="AC19" i="1"/>
  <c r="AC10" i="1"/>
  <c r="AC17" i="1"/>
  <c r="AC7" i="1"/>
  <c r="AC8" i="1"/>
  <c r="AC13" i="1"/>
  <c r="AC20" i="1"/>
  <c r="AC16" i="1"/>
  <c r="AC14" i="1"/>
  <c r="T23" i="1"/>
  <c r="S54" i="1"/>
  <c r="AE6" i="1" s="1"/>
  <c r="S53" i="1"/>
  <c r="AE5" i="1" s="1"/>
  <c r="AF5" i="1" s="1"/>
  <c r="AG5" i="1" l="1"/>
  <c r="AF6" i="1"/>
  <c r="T53" i="1"/>
  <c r="AC5" i="1" s="1"/>
  <c r="T54" i="1"/>
  <c r="AF7" i="1" l="1"/>
  <c r="AG6" i="1"/>
  <c r="AC6" i="1"/>
  <c r="AC23" i="1" s="1"/>
  <c r="T71" i="1"/>
  <c r="AG7" i="1" l="1"/>
  <c r="AF8" i="1"/>
  <c r="AG8" i="1" l="1"/>
  <c r="AF9" i="1"/>
  <c r="AG9" i="1" l="1"/>
  <c r="AF10" i="1"/>
  <c r="AG10" i="1" l="1"/>
  <c r="AF11" i="1"/>
  <c r="AG11" i="1" l="1"/>
  <c r="AF12" i="1"/>
  <c r="AG12" i="1" l="1"/>
  <c r="AF13" i="1"/>
  <c r="AG13" i="1" l="1"/>
  <c r="AF14" i="1"/>
  <c r="AG14" i="1" l="1"/>
  <c r="AF15" i="1"/>
  <c r="AG15" i="1" l="1"/>
  <c r="AF16" i="1"/>
  <c r="AG16" i="1" l="1"/>
  <c r="AF17" i="1"/>
  <c r="AG17" i="1" l="1"/>
  <c r="AF18" i="1"/>
  <c r="AG18" i="1" l="1"/>
  <c r="AF19" i="1"/>
  <c r="AG19" i="1" l="1"/>
  <c r="AF20" i="1"/>
  <c r="AG20" i="1" l="1"/>
  <c r="AF21" i="1"/>
  <c r="AG21" i="1" l="1"/>
  <c r="AF22" i="1"/>
  <c r="AG22" i="1" s="1"/>
</calcChain>
</file>

<file path=xl/sharedStrings.xml><?xml version="1.0" encoding="utf-8"?>
<sst xmlns="http://schemas.openxmlformats.org/spreadsheetml/2006/main" count="100" uniqueCount="49">
  <si>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</si>
  <si>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</si>
  <si>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</si>
  <si>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</si>
  <si>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</si>
  <si>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</si>
  <si>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</si>
  <si>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</si>
  <si>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</si>
  <si>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</si>
  <si>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</si>
  <si>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</si>
  <si>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</si>
  <si>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</si>
  <si>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DUP 2</t>
  </si>
  <si>
    <t>Cum. Volume (ml)</t>
  </si>
  <si>
    <t>Overall Flux</t>
  </si>
  <si>
    <t>Average Flux</t>
  </si>
  <si>
    <t>NaCl</t>
  </si>
  <si>
    <t>Feed Solution (g/L)</t>
  </si>
  <si>
    <t>TDS (g/l)</t>
  </si>
  <si>
    <t>Salt Rejection (%)</t>
  </si>
  <si>
    <r>
      <t>TT01</t>
    </r>
    <r>
      <rPr>
        <b/>
        <vertAlign val="subscript"/>
        <sz val="12"/>
        <color theme="1"/>
        <rFont val="Arial"/>
        <family val="2"/>
      </rPr>
      <t xml:space="preserve">in </t>
    </r>
    <r>
      <rPr>
        <b/>
        <sz val="12"/>
        <color theme="1"/>
        <rFont val="Arial"/>
        <family val="2"/>
      </rPr>
      <t>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</si>
  <si>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</si>
  <si>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</si>
  <si>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</si>
  <si>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EC02 (µS/cm)</t>
  </si>
  <si>
    <r>
      <t>TT04</t>
    </r>
    <r>
      <rPr>
        <b/>
        <vertAlign val="subscript"/>
        <sz val="12"/>
        <color theme="1"/>
        <rFont val="Arial"/>
        <family val="2"/>
      </rPr>
      <t>in</t>
    </r>
    <r>
      <rPr>
        <b/>
        <sz val="12"/>
        <color theme="1"/>
        <rFont val="Arial"/>
        <family val="2"/>
      </rPr>
      <t xml:space="preserve">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</si>
  <si>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</si>
  <si>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</si>
  <si>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</si>
  <si>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Volume</t>
    </r>
    <r>
      <rPr>
        <b/>
        <vertAlign val="subscript"/>
        <sz val="12"/>
        <color theme="1"/>
        <rFont val="Arial"/>
        <family val="2"/>
      </rPr>
      <t>Ave</t>
    </r>
    <r>
      <rPr>
        <b/>
        <sz val="12"/>
        <color theme="1"/>
        <rFont val="Arial"/>
        <family val="2"/>
      </rPr>
      <t xml:space="preserve">  (ml)</t>
    </r>
  </si>
  <si>
    <r>
      <t>Membrane Area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</si>
  <si>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Feed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</si>
  <si>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Product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</si>
  <si>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</si>
  <si>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t>Date Performed</t>
  </si>
  <si>
    <t>L2 (cm)</t>
  </si>
  <si>
    <t>Volume (ml)</t>
  </si>
  <si>
    <t>Recovery</t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</si>
  <si>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(cm)</t>
    </r>
  </si>
  <si>
    <t>Average</t>
  </si>
  <si>
    <t>BRINE</t>
  </si>
  <si>
    <t>PRODUCT</t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</si>
  <si>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initial (g/l)</t>
    </r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</si>
  <si>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final (g/l)</t>
    </r>
  </si>
  <si>
    <r>
      <t>Overall 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</si>
  <si>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Overall Flux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</si>
  <si>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HVHP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</si>
</sst>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8" xfId="0" applyFont="1" applyFill="1" applyBorder="1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1" fillId="0" borderId="35" xfId="0" applyFont="1" applyBorder="1"/>
    <xf numFmtId="0" fontId="2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6" xfId="0" applyFont="1" applyBorder="1"/>
    <xf numFmtId="0" fontId="3" fillId="0" borderId="3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42" xfId="0" applyFont="1" applyBorder="1"/>
    <xf numFmtId="0" fontId="1" fillId="0" borderId="42" xfId="0" applyFont="1" applyFill="1" applyBorder="1"/>
    <xf numFmtId="0" fontId="1" fillId="2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0" fontId="4" fillId="0" borderId="28" xfId="0" applyFont="1" applyFill="1" applyBorder="1"/>
    <xf numFmtId="0" fontId="4" fillId="0" borderId="7" xfId="0" applyFont="1" applyBorder="1"/>
    <xf numFmtId="2" fontId="1" fillId="0" borderId="7" xfId="0" applyNumberFormat="1" applyFont="1" applyBorder="1"/>
    <xf numFmtId="0" fontId="1" fillId="0" borderId="7" xfId="0" applyFont="1" applyBorder="1"/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19DB-9C55-4F9D-878A-7D56E281D817}">
  <dimension ref="A1:AO73"/>
  <sheetViews>
    <sheetView tabSelected="1" zoomScale="40" zoomScaleNormal="40" workbookViewId="0">
      <selection activeCell="T61" sqref="T61"/>
    </sheetView>
  </sheetViews>
  <sheetFormatPr defaultRowHeight="14.25" x14ac:dyDescent="0.2"/>
  <cols>
    <col min="1" max="1" width="1" style="5" customWidth="1"/>
    <col min="2" max="2" width="32" style="5" bestFit="1" customWidth="1"/>
    <col min="3" max="4" width="14.7109375" style="5" customWidth="1"/>
    <col min="5" max="5" width="10.7109375" style="5" customWidth="1"/>
    <col min="6" max="13" width="16.7109375" style="5" customWidth="1"/>
    <col min="14" max="14" width="0.5703125" style="5" customWidth="1"/>
    <col min="15" max="21" width="16.7109375" style="5" customWidth="1"/>
    <col min="22" max="22" width="16.7109375" style="73" customWidth="1"/>
    <col min="23" max="23" width="16.7109375" style="5" customWidth="1"/>
    <col min="24" max="33" width="18.7109375" style="5" customWidth="1"/>
    <col min="34" max="16384" width="9.140625" style="5"/>
  </cols>
  <sheetData>
    <row r="1" spans="1:41" ht="15" thickBot="1" x14ac:dyDescent="0.2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6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4"/>
      <c r="AO1" s="4"/>
    </row>
    <row r="2" spans="1:41" ht="19.5" thickTop="1" thickBot="1" x14ac:dyDescent="0.3">
      <c r="A2" s="1"/>
      <c r="B2" s="20" t="s">
        <v>36</v>
      </c>
      <c r="C2" s="87">
        <v>44317</v>
      </c>
      <c r="D2" s="6"/>
      <c r="E2" s="140" t="s">
        <v>12</v>
      </c>
      <c r="F2" s="7"/>
      <c r="G2" s="149" t="s">
        <v>10</v>
      </c>
      <c r="H2" s="150"/>
      <c r="I2" s="150"/>
      <c r="J2" s="150"/>
      <c r="K2" s="150"/>
      <c r="L2" s="150"/>
      <c r="M2" s="151"/>
      <c r="N2" s="8"/>
      <c r="O2" s="149" t="s">
        <v>11</v>
      </c>
      <c r="P2" s="150"/>
      <c r="Q2" s="150"/>
      <c r="R2" s="150"/>
      <c r="S2" s="150"/>
      <c r="T2" s="150"/>
      <c r="U2" s="150"/>
      <c r="V2" s="151"/>
      <c r="W2" s="1"/>
      <c r="X2" s="132" t="s">
        <v>41</v>
      </c>
      <c r="Y2" s="137" t="s">
        <v>7</v>
      </c>
      <c r="Z2" s="135" t="s">
        <v>42</v>
      </c>
      <c r="AA2" s="136"/>
      <c r="AB2" s="135" t="s">
        <v>43</v>
      </c>
      <c r="AC2" s="136"/>
      <c r="AD2" s="76"/>
      <c r="AE2" s="1"/>
      <c r="AF2" s="1"/>
      <c r="AG2" s="1"/>
      <c r="AH2" s="4"/>
      <c r="AI2" s="4"/>
      <c r="AJ2" s="4"/>
    </row>
    <row r="3" spans="1:41" ht="20.100000000000001" customHeight="1" thickTop="1" thickBot="1" x14ac:dyDescent="0.4">
      <c r="A3" s="1"/>
      <c r="B3" s="9"/>
      <c r="C3" s="10"/>
      <c r="D3" s="6"/>
      <c r="E3" s="141"/>
      <c r="F3" s="11" t="s">
        <v>7</v>
      </c>
      <c r="G3" s="12" t="s">
        <v>8</v>
      </c>
      <c r="H3" s="13" t="s">
        <v>22</v>
      </c>
      <c r="I3" s="14" t="s">
        <v>9</v>
      </c>
      <c r="J3" s="14"/>
      <c r="K3" s="14" t="s">
        <v>23</v>
      </c>
      <c r="L3" s="14" t="s">
        <v>24</v>
      </c>
      <c r="M3" s="11" t="s">
        <v>25</v>
      </c>
      <c r="N3" s="15"/>
      <c r="O3" s="125" t="s">
        <v>26</v>
      </c>
      <c r="P3" s="16" t="s">
        <v>27</v>
      </c>
      <c r="Q3" s="16" t="s">
        <v>37</v>
      </c>
      <c r="R3" s="16" t="s">
        <v>28</v>
      </c>
      <c r="S3" s="17" t="s">
        <v>29</v>
      </c>
      <c r="T3" s="18" t="s">
        <v>30</v>
      </c>
      <c r="U3" s="19" t="s">
        <v>20</v>
      </c>
      <c r="V3" s="18" t="s">
        <v>21</v>
      </c>
      <c r="W3" s="102"/>
      <c r="X3" s="133"/>
      <c r="Y3" s="138"/>
      <c r="Z3" s="12" t="s">
        <v>8</v>
      </c>
      <c r="AA3" s="11" t="s">
        <v>25</v>
      </c>
      <c r="AB3" s="119" t="s">
        <v>26</v>
      </c>
      <c r="AC3" s="18" t="s">
        <v>30</v>
      </c>
      <c r="AD3" s="18" t="s">
        <v>21</v>
      </c>
      <c r="AE3" s="18" t="s">
        <v>31</v>
      </c>
      <c r="AF3" s="91" t="s">
        <v>15</v>
      </c>
      <c r="AG3" s="18" t="s">
        <v>39</v>
      </c>
      <c r="AH3" s="4"/>
      <c r="AI3" s="4"/>
      <c r="AJ3" s="4"/>
    </row>
    <row r="4" spans="1:41" ht="20.100000000000001" customHeight="1" thickTop="1" x14ac:dyDescent="0.25">
      <c r="A4" s="1"/>
      <c r="B4" s="20" t="s">
        <v>2</v>
      </c>
      <c r="C4" s="21" t="s">
        <v>48</v>
      </c>
      <c r="D4" s="6"/>
      <c r="E4" s="141"/>
      <c r="F4" s="22">
        <v>0</v>
      </c>
      <c r="G4" s="60">
        <v>92.2</v>
      </c>
      <c r="H4" s="66">
        <v>77.989999999999995</v>
      </c>
      <c r="I4" s="61">
        <v>15.6</v>
      </c>
      <c r="J4" s="61"/>
      <c r="K4" s="23"/>
      <c r="L4" s="23"/>
      <c r="M4" s="24"/>
      <c r="N4" s="25"/>
      <c r="O4" s="79">
        <v>4.4400000000000004</v>
      </c>
      <c r="P4" s="61">
        <v>8.8000000000000007</v>
      </c>
      <c r="Q4" s="61">
        <v>7.2</v>
      </c>
      <c r="R4" s="26"/>
      <c r="S4" s="26"/>
      <c r="T4" s="23"/>
      <c r="U4" s="82">
        <v>60</v>
      </c>
      <c r="V4" s="71">
        <f t="shared" ref="V4:V22" si="0">(1-((O4/1000)/G4))*100</f>
        <v>99.995184381778742</v>
      </c>
      <c r="W4" s="103"/>
      <c r="X4" s="133"/>
      <c r="Y4" s="98">
        <v>0</v>
      </c>
      <c r="Z4" s="108">
        <f t="shared" ref="Z4:Z22" si="1">AVERAGE(G4,G28,G52)</f>
        <v>92.566666666666663</v>
      </c>
      <c r="AA4" s="110">
        <v>0</v>
      </c>
      <c r="AB4" s="114">
        <f t="shared" ref="AB4:AB22" si="2">AVERAGE(O4,O28,O52)</f>
        <v>6.4700000000000015</v>
      </c>
      <c r="AC4" s="110">
        <v>0</v>
      </c>
      <c r="AD4" s="100">
        <v>0</v>
      </c>
      <c r="AE4" s="96">
        <v>0</v>
      </c>
      <c r="AF4" s="78">
        <v>0</v>
      </c>
      <c r="AG4" s="77"/>
      <c r="AH4" s="4"/>
      <c r="AI4" s="4"/>
      <c r="AJ4" s="4"/>
    </row>
    <row r="5" spans="1:41" ht="20.100000000000001" customHeight="1" x14ac:dyDescent="0.25">
      <c r="A5" s="1"/>
      <c r="B5" s="20" t="s">
        <v>32</v>
      </c>
      <c r="C5" s="21">
        <v>4.3400000000000001E-3</v>
      </c>
      <c r="D5" s="6"/>
      <c r="E5" s="141"/>
      <c r="F5" s="27">
        <v>10</v>
      </c>
      <c r="G5" s="62">
        <v>93.3</v>
      </c>
      <c r="H5" s="67">
        <v>79.28</v>
      </c>
      <c r="I5" s="63">
        <v>15.38</v>
      </c>
      <c r="J5" s="63"/>
      <c r="K5" s="28">
        <f t="shared" ref="K5:K22" si="3">(I4-I5)*10</f>
        <v>2.1999999999999886</v>
      </c>
      <c r="L5" s="28">
        <f>K5*$C$11</f>
        <v>47.607999999999755</v>
      </c>
      <c r="M5" s="29">
        <f>(L5/1000)/((1/6)*$C$5)</f>
        <v>65.817511520736986</v>
      </c>
      <c r="N5" s="25"/>
      <c r="O5" s="80">
        <v>5.83</v>
      </c>
      <c r="P5" s="63">
        <v>10.97</v>
      </c>
      <c r="Q5" s="63">
        <v>7.4</v>
      </c>
      <c r="R5" s="30">
        <f>-(Q4-Q5)*10</f>
        <v>2.0000000000000018</v>
      </c>
      <c r="S5" s="127">
        <f t="shared" ref="S5:S22" si="4">R5*$C$12</f>
        <v>45.240000000000045</v>
      </c>
      <c r="T5" s="128">
        <f t="shared" ref="T5:T22" si="5">(S5/1000)/((1/6)*$C$5)</f>
        <v>62.543778801843381</v>
      </c>
      <c r="U5" s="146"/>
      <c r="V5" s="71">
        <f t="shared" si="0"/>
        <v>99.993751339764202</v>
      </c>
      <c r="W5" s="1"/>
      <c r="X5" s="133"/>
      <c r="Y5" s="99">
        <v>10</v>
      </c>
      <c r="Z5" s="109">
        <f t="shared" si="1"/>
        <v>93.766666666666652</v>
      </c>
      <c r="AA5" s="111">
        <f t="shared" ref="AA5:AA22" si="6">AVERAGE(M5,M29,M53)</f>
        <v>63.823041474654076</v>
      </c>
      <c r="AB5" s="114">
        <f t="shared" si="2"/>
        <v>7.9749999999999988</v>
      </c>
      <c r="AC5" s="111">
        <f t="shared" ref="AC5:AC22" si="7">AVERAGE(T5,T29,T53)</f>
        <v>56.289400921658995</v>
      </c>
      <c r="AD5" s="101">
        <f>AVERAGE(V5,V29,V53)</f>
        <v>99.99150356721195</v>
      </c>
      <c r="AE5" s="96">
        <f t="shared" ref="AE5:AE22" si="8">AVERAGE(S5,S29,S53)</f>
        <v>40.716000000000001</v>
      </c>
      <c r="AF5" s="76">
        <f>AE5+AF4</f>
        <v>40.716000000000001</v>
      </c>
      <c r="AG5" s="57">
        <f>(AF5/$C$23)*100</f>
        <v>1.0179</v>
      </c>
      <c r="AH5" s="4"/>
      <c r="AI5" s="4"/>
      <c r="AJ5" s="4"/>
    </row>
    <row r="6" spans="1:41" ht="20.100000000000001" customHeight="1" x14ac:dyDescent="0.25">
      <c r="A6" s="1"/>
      <c r="B6" s="9"/>
      <c r="C6" s="10"/>
      <c r="D6" s="10"/>
      <c r="E6" s="141"/>
      <c r="F6" s="27">
        <v>20</v>
      </c>
      <c r="G6" s="62">
        <v>94.5</v>
      </c>
      <c r="H6" s="67">
        <v>80.27</v>
      </c>
      <c r="I6" s="63">
        <v>15.15</v>
      </c>
      <c r="J6" s="63"/>
      <c r="K6" s="28">
        <f t="shared" si="3"/>
        <v>2.3000000000000043</v>
      </c>
      <c r="L6" s="28">
        <f t="shared" ref="L6:L22" si="9">K6*$C$11</f>
        <v>49.772000000000091</v>
      </c>
      <c r="M6" s="29">
        <f t="shared" ref="M6:M22" si="10">(L6/1000)/((1/6)*$C$5)</f>
        <v>68.809216589861876</v>
      </c>
      <c r="N6" s="25"/>
      <c r="O6" s="80">
        <v>7.31</v>
      </c>
      <c r="P6" s="63">
        <v>10.69</v>
      </c>
      <c r="Q6" s="63">
        <v>7.5</v>
      </c>
      <c r="R6" s="30">
        <f t="shared" ref="R6:R22" si="11">-(Q5-Q6)*10</f>
        <v>0.99999999999999645</v>
      </c>
      <c r="S6" s="127">
        <f t="shared" si="4"/>
        <v>22.619999999999919</v>
      </c>
      <c r="T6" s="128">
        <f t="shared" si="5"/>
        <v>31.271889400921545</v>
      </c>
      <c r="U6" s="147"/>
      <c r="V6" s="71">
        <f t="shared" si="0"/>
        <v>99.992264550264551</v>
      </c>
      <c r="W6" s="1"/>
      <c r="X6" s="133"/>
      <c r="Y6" s="99">
        <v>20</v>
      </c>
      <c r="Z6" s="109">
        <f t="shared" si="1"/>
        <v>94.933333333333337</v>
      </c>
      <c r="AA6" s="111">
        <f t="shared" si="6"/>
        <v>75.78986175115223</v>
      </c>
      <c r="AB6" s="114">
        <f t="shared" si="2"/>
        <v>9.2799999999999994</v>
      </c>
      <c r="AC6" s="111">
        <f t="shared" si="7"/>
        <v>29.708294930875407</v>
      </c>
      <c r="AD6" s="101">
        <f t="shared" ref="AD6:AD22" si="12">AVERAGE(V6,V30,V54)</f>
        <v>99.990231805338894</v>
      </c>
      <c r="AE6" s="96">
        <f t="shared" si="8"/>
        <v>21.488999999999876</v>
      </c>
      <c r="AF6" s="76">
        <f t="shared" ref="AF6:AF22" si="13">AE6+AF5</f>
        <v>62.204999999999878</v>
      </c>
      <c r="AG6" s="57">
        <f t="shared" ref="AG6:AG22" si="14">(AF6/$C$23)*100</f>
        <v>1.555124999999997</v>
      </c>
      <c r="AH6" s="4"/>
      <c r="AI6" s="4"/>
      <c r="AJ6" s="4"/>
    </row>
    <row r="7" spans="1:41" ht="20.100000000000001" customHeight="1" x14ac:dyDescent="0.25">
      <c r="A7" s="1"/>
      <c r="B7" s="20" t="s">
        <v>33</v>
      </c>
      <c r="C7" s="21">
        <v>80</v>
      </c>
      <c r="D7" s="6"/>
      <c r="E7" s="141"/>
      <c r="F7" s="27">
        <v>30</v>
      </c>
      <c r="G7" s="62">
        <v>95.6</v>
      </c>
      <c r="H7" s="67">
        <v>80.42</v>
      </c>
      <c r="I7" s="63">
        <v>14.68</v>
      </c>
      <c r="J7" s="63"/>
      <c r="K7" s="28">
        <f t="shared" si="3"/>
        <v>4.7000000000000064</v>
      </c>
      <c r="L7" s="28">
        <f t="shared" si="9"/>
        <v>101.70800000000014</v>
      </c>
      <c r="M7" s="29">
        <f t="shared" si="10"/>
        <v>140.61013824884813</v>
      </c>
      <c r="N7" s="25"/>
      <c r="O7" s="80">
        <v>8.84</v>
      </c>
      <c r="P7" s="63">
        <v>9.9700000000000006</v>
      </c>
      <c r="Q7" s="63">
        <v>7.6</v>
      </c>
      <c r="R7" s="30">
        <f t="shared" si="11"/>
        <v>0.99999999999999645</v>
      </c>
      <c r="S7" s="127">
        <f t="shared" si="4"/>
        <v>22.619999999999919</v>
      </c>
      <c r="T7" s="128">
        <f t="shared" si="5"/>
        <v>31.271889400921545</v>
      </c>
      <c r="U7" s="147"/>
      <c r="V7" s="71">
        <f t="shared" si="0"/>
        <v>99.99075313807532</v>
      </c>
      <c r="W7" s="1"/>
      <c r="X7" s="133"/>
      <c r="Y7" s="99">
        <v>30</v>
      </c>
      <c r="Z7" s="109">
        <f t="shared" si="1"/>
        <v>96.033333333333317</v>
      </c>
      <c r="AA7" s="111">
        <f t="shared" si="6"/>
        <v>113.68479262672805</v>
      </c>
      <c r="AB7" s="114">
        <f t="shared" si="2"/>
        <v>10.565</v>
      </c>
      <c r="AC7" s="111">
        <f t="shared" si="7"/>
        <v>43.780645161290316</v>
      </c>
      <c r="AD7" s="101">
        <f t="shared" si="12"/>
        <v>99.989004628913889</v>
      </c>
      <c r="AE7" s="96">
        <f t="shared" si="8"/>
        <v>31.667999999999996</v>
      </c>
      <c r="AF7" s="76">
        <f t="shared" si="13"/>
        <v>93.872999999999877</v>
      </c>
      <c r="AG7" s="57">
        <f t="shared" si="14"/>
        <v>2.3468249999999968</v>
      </c>
      <c r="AH7" s="4"/>
      <c r="AI7" s="4"/>
      <c r="AJ7" s="4"/>
    </row>
    <row r="8" spans="1:41" ht="20.100000000000001" customHeight="1" x14ac:dyDescent="0.25">
      <c r="A8" s="1"/>
      <c r="B8" s="20" t="s">
        <v>34</v>
      </c>
      <c r="C8" s="21">
        <v>10</v>
      </c>
      <c r="D8" s="6"/>
      <c r="E8" s="141"/>
      <c r="F8" s="27">
        <v>40</v>
      </c>
      <c r="G8" s="62">
        <v>96.9</v>
      </c>
      <c r="H8" s="67">
        <v>79.83</v>
      </c>
      <c r="I8" s="63">
        <v>14.6</v>
      </c>
      <c r="J8" s="63"/>
      <c r="K8" s="28">
        <f t="shared" si="3"/>
        <v>0.80000000000000071</v>
      </c>
      <c r="L8" s="28">
        <f t="shared" si="9"/>
        <v>17.312000000000015</v>
      </c>
      <c r="M8" s="29">
        <f t="shared" si="10"/>
        <v>23.933640552995413</v>
      </c>
      <c r="N8" s="25"/>
      <c r="O8" s="80">
        <v>9.9600000000000009</v>
      </c>
      <c r="P8" s="63">
        <v>10.47</v>
      </c>
      <c r="Q8" s="63">
        <v>7.8</v>
      </c>
      <c r="R8" s="30">
        <f t="shared" si="11"/>
        <v>2.0000000000000018</v>
      </c>
      <c r="S8" s="127">
        <f t="shared" si="4"/>
        <v>45.240000000000045</v>
      </c>
      <c r="T8" s="128">
        <f t="shared" si="5"/>
        <v>62.543778801843381</v>
      </c>
      <c r="U8" s="147"/>
      <c r="V8" s="71">
        <f t="shared" si="0"/>
        <v>99.989721362229105</v>
      </c>
      <c r="W8" s="1"/>
      <c r="X8" s="133"/>
      <c r="Y8" s="99">
        <v>40</v>
      </c>
      <c r="Z8" s="109">
        <f t="shared" si="1"/>
        <v>97.333333333333329</v>
      </c>
      <c r="AA8" s="111">
        <f t="shared" si="6"/>
        <v>50.858986175115227</v>
      </c>
      <c r="AB8" s="114">
        <f t="shared" si="2"/>
        <v>11.635</v>
      </c>
      <c r="AC8" s="111">
        <f t="shared" si="7"/>
        <v>50.035023041474801</v>
      </c>
      <c r="AD8" s="101">
        <f t="shared" si="12"/>
        <v>99.988051897334017</v>
      </c>
      <c r="AE8" s="96">
        <f t="shared" si="8"/>
        <v>36.1920000000001</v>
      </c>
      <c r="AF8" s="76">
        <f t="shared" si="13"/>
        <v>130.06499999999997</v>
      </c>
      <c r="AG8" s="57">
        <f t="shared" si="14"/>
        <v>3.2516249999999989</v>
      </c>
      <c r="AH8" s="4"/>
      <c r="AI8" s="4"/>
      <c r="AJ8" s="4"/>
    </row>
    <row r="9" spans="1:41" ht="20.100000000000001" customHeight="1" x14ac:dyDescent="0.25">
      <c r="A9" s="1"/>
      <c r="B9" s="20" t="s">
        <v>35</v>
      </c>
      <c r="C9" s="21">
        <f>C7-C8</f>
        <v>70</v>
      </c>
      <c r="D9" s="6"/>
      <c r="E9" s="141"/>
      <c r="F9" s="27">
        <v>50</v>
      </c>
      <c r="G9" s="62">
        <v>98</v>
      </c>
      <c r="H9" s="67">
        <v>80.09</v>
      </c>
      <c r="I9" s="63">
        <v>14.4</v>
      </c>
      <c r="J9" s="63"/>
      <c r="K9" s="28">
        <f t="shared" si="3"/>
        <v>1.9999999999999929</v>
      </c>
      <c r="L9" s="28">
        <f t="shared" si="9"/>
        <v>43.279999999999845</v>
      </c>
      <c r="M9" s="29">
        <f t="shared" si="10"/>
        <v>59.834101382488271</v>
      </c>
      <c r="N9" s="25"/>
      <c r="O9" s="80">
        <v>10.92</v>
      </c>
      <c r="P9" s="63">
        <v>9.9700000000000006</v>
      </c>
      <c r="Q9" s="63">
        <v>8.08</v>
      </c>
      <c r="R9" s="30">
        <f t="shared" si="11"/>
        <v>2.8000000000000025</v>
      </c>
      <c r="S9" s="127">
        <f t="shared" si="4"/>
        <v>63.336000000000062</v>
      </c>
      <c r="T9" s="128">
        <f t="shared" si="5"/>
        <v>87.561290322580732</v>
      </c>
      <c r="U9" s="147"/>
      <c r="V9" s="71">
        <f t="shared" si="0"/>
        <v>99.988857142857142</v>
      </c>
      <c r="W9" s="1"/>
      <c r="X9" s="133"/>
      <c r="Y9" s="99">
        <v>50</v>
      </c>
      <c r="Z9" s="109">
        <f t="shared" si="1"/>
        <v>98.366666666666674</v>
      </c>
      <c r="AA9" s="111">
        <f t="shared" si="6"/>
        <v>57.839631336405354</v>
      </c>
      <c r="AB9" s="114">
        <f t="shared" si="2"/>
        <v>12.265000000000001</v>
      </c>
      <c r="AC9" s="111">
        <f t="shared" si="7"/>
        <v>59.416589861751085</v>
      </c>
      <c r="AD9" s="101">
        <f t="shared" si="12"/>
        <v>99.9875349094428</v>
      </c>
      <c r="AE9" s="96">
        <f t="shared" si="8"/>
        <v>42.977999999999959</v>
      </c>
      <c r="AF9" s="76">
        <f t="shared" si="13"/>
        <v>173.04299999999992</v>
      </c>
      <c r="AG9" s="57">
        <f t="shared" si="14"/>
        <v>4.3260749999999977</v>
      </c>
      <c r="AH9" s="4"/>
      <c r="AI9" s="4"/>
      <c r="AJ9" s="4"/>
    </row>
    <row r="10" spans="1:41" ht="20.100000000000001" customHeight="1" x14ac:dyDescent="0.25">
      <c r="A10" s="1"/>
      <c r="B10" s="9"/>
      <c r="C10" s="10"/>
      <c r="D10" s="10"/>
      <c r="E10" s="141"/>
      <c r="F10" s="27">
        <v>60</v>
      </c>
      <c r="G10" s="62">
        <v>99.2</v>
      </c>
      <c r="H10" s="67">
        <v>80.010000000000005</v>
      </c>
      <c r="I10" s="63">
        <v>14.01</v>
      </c>
      <c r="J10" s="63"/>
      <c r="K10" s="28">
        <f t="shared" si="3"/>
        <v>3.9000000000000057</v>
      </c>
      <c r="L10" s="28">
        <f t="shared" si="9"/>
        <v>84.396000000000129</v>
      </c>
      <c r="M10" s="29">
        <f t="shared" si="10"/>
        <v>116.6764976958527</v>
      </c>
      <c r="N10" s="25"/>
      <c r="O10" s="80">
        <v>12.15</v>
      </c>
      <c r="P10" s="63">
        <v>9.69</v>
      </c>
      <c r="Q10" s="63">
        <v>8.1999999999999993</v>
      </c>
      <c r="R10" s="30">
        <f t="shared" si="11"/>
        <v>1.1999999999999922</v>
      </c>
      <c r="S10" s="127">
        <f t="shared" si="4"/>
        <v>27.143999999999824</v>
      </c>
      <c r="T10" s="128">
        <f t="shared" si="5"/>
        <v>37.526267281105746</v>
      </c>
      <c r="U10" s="147"/>
      <c r="V10" s="71">
        <f t="shared" si="0"/>
        <v>99.987752016129022</v>
      </c>
      <c r="W10" s="1"/>
      <c r="X10" s="133"/>
      <c r="Y10" s="99">
        <v>60</v>
      </c>
      <c r="Z10" s="109">
        <f t="shared" si="1"/>
        <v>99.600000000000009</v>
      </c>
      <c r="AA10" s="111">
        <f t="shared" si="6"/>
        <v>106.704147465438</v>
      </c>
      <c r="AB10" s="114">
        <f t="shared" si="2"/>
        <v>13.49</v>
      </c>
      <c r="AC10" s="111">
        <f t="shared" si="7"/>
        <v>34.399078341013649</v>
      </c>
      <c r="AD10" s="101">
        <f t="shared" si="12"/>
        <v>99.986459680789707</v>
      </c>
      <c r="AE10" s="96">
        <f t="shared" si="8"/>
        <v>24.881999999999874</v>
      </c>
      <c r="AF10" s="76">
        <f t="shared" si="13"/>
        <v>197.92499999999978</v>
      </c>
      <c r="AG10" s="57">
        <f t="shared" si="14"/>
        <v>4.9481249999999948</v>
      </c>
      <c r="AH10" s="4"/>
      <c r="AI10" s="4"/>
      <c r="AJ10" s="4"/>
    </row>
    <row r="11" spans="1:41" ht="20.100000000000001" customHeight="1" x14ac:dyDescent="0.25">
      <c r="A11" s="1"/>
      <c r="B11" s="20" t="s">
        <v>0</v>
      </c>
      <c r="C11" s="21">
        <v>21.64</v>
      </c>
      <c r="D11" s="6"/>
      <c r="E11" s="141"/>
      <c r="F11" s="27">
        <v>70</v>
      </c>
      <c r="G11" s="62">
        <v>100.5</v>
      </c>
      <c r="H11" s="67">
        <v>80.05</v>
      </c>
      <c r="I11" s="63">
        <v>13.87</v>
      </c>
      <c r="J11" s="63"/>
      <c r="K11" s="28">
        <f t="shared" si="3"/>
        <v>1.4000000000000057</v>
      </c>
      <c r="L11" s="28">
        <f t="shared" si="9"/>
        <v>30.296000000000124</v>
      </c>
      <c r="M11" s="29">
        <f t="shared" si="10"/>
        <v>41.883870967742112</v>
      </c>
      <c r="N11" s="25"/>
      <c r="O11" s="80">
        <v>13.22</v>
      </c>
      <c r="P11" s="63">
        <v>10.19</v>
      </c>
      <c r="Q11" s="63">
        <v>8.35</v>
      </c>
      <c r="R11" s="30">
        <f t="shared" si="11"/>
        <v>1.5000000000000036</v>
      </c>
      <c r="S11" s="127">
        <f t="shared" si="4"/>
        <v>33.930000000000085</v>
      </c>
      <c r="T11" s="128">
        <f t="shared" si="5"/>
        <v>46.907834101382605</v>
      </c>
      <c r="U11" s="147"/>
      <c r="V11" s="71">
        <f t="shared" si="0"/>
        <v>99.986845771144289</v>
      </c>
      <c r="W11" s="1"/>
      <c r="X11" s="133"/>
      <c r="Y11" s="99">
        <v>70</v>
      </c>
      <c r="Z11" s="109">
        <f t="shared" si="1"/>
        <v>100.89999999999999</v>
      </c>
      <c r="AA11" s="111">
        <f t="shared" si="6"/>
        <v>44.87557603686647</v>
      </c>
      <c r="AB11" s="114">
        <f t="shared" si="2"/>
        <v>14.795000000000002</v>
      </c>
      <c r="AC11" s="111">
        <f t="shared" si="7"/>
        <v>54.725806451612755</v>
      </c>
      <c r="AD11" s="101">
        <f t="shared" si="12"/>
        <v>99.985341402519438</v>
      </c>
      <c r="AE11" s="96">
        <f t="shared" si="8"/>
        <v>39.584999999999894</v>
      </c>
      <c r="AF11" s="76">
        <f t="shared" si="13"/>
        <v>237.50999999999968</v>
      </c>
      <c r="AG11" s="57">
        <f t="shared" si="14"/>
        <v>5.9377499999999914</v>
      </c>
      <c r="AH11" s="4"/>
      <c r="AI11" s="4"/>
      <c r="AJ11" s="4"/>
    </row>
    <row r="12" spans="1:41" ht="20.100000000000001" customHeight="1" x14ac:dyDescent="0.25">
      <c r="A12" s="1"/>
      <c r="B12" s="20" t="s">
        <v>1</v>
      </c>
      <c r="C12" s="21">
        <v>22.62</v>
      </c>
      <c r="D12" s="6"/>
      <c r="E12" s="141"/>
      <c r="F12" s="27">
        <v>80</v>
      </c>
      <c r="G12" s="62">
        <v>101.8</v>
      </c>
      <c r="H12" s="67">
        <v>80.040000000000006</v>
      </c>
      <c r="I12" s="63">
        <v>13.68</v>
      </c>
      <c r="J12" s="63"/>
      <c r="K12" s="28">
        <f t="shared" si="3"/>
        <v>1.899999999999995</v>
      </c>
      <c r="L12" s="28">
        <f t="shared" si="9"/>
        <v>41.115999999999893</v>
      </c>
      <c r="M12" s="29">
        <f t="shared" si="10"/>
        <v>56.842396313363913</v>
      </c>
      <c r="N12" s="25"/>
      <c r="O12" s="80">
        <v>14.03</v>
      </c>
      <c r="P12" s="63">
        <v>10.130000000000001</v>
      </c>
      <c r="Q12" s="63">
        <v>8.5500000000000007</v>
      </c>
      <c r="R12" s="30">
        <f t="shared" si="11"/>
        <v>2.0000000000000107</v>
      </c>
      <c r="S12" s="127">
        <f t="shared" si="4"/>
        <v>45.240000000000244</v>
      </c>
      <c r="T12" s="128">
        <f t="shared" si="5"/>
        <v>62.543778801843658</v>
      </c>
      <c r="U12" s="147"/>
      <c r="V12" s="71">
        <f t="shared" si="0"/>
        <v>99.986218074656179</v>
      </c>
      <c r="W12" s="1"/>
      <c r="X12" s="133"/>
      <c r="Y12" s="99">
        <v>80</v>
      </c>
      <c r="Z12" s="109">
        <f t="shared" si="1"/>
        <v>102.16666666666667</v>
      </c>
      <c r="AA12" s="111">
        <f t="shared" si="6"/>
        <v>78.781566820276424</v>
      </c>
      <c r="AB12" s="114">
        <f t="shared" si="2"/>
        <v>15.520000000000001</v>
      </c>
      <c r="AC12" s="111">
        <f t="shared" si="7"/>
        <v>67.234562211981711</v>
      </c>
      <c r="AD12" s="101">
        <f t="shared" si="12"/>
        <v>99.984812781247413</v>
      </c>
      <c r="AE12" s="96">
        <f t="shared" si="8"/>
        <v>48.633000000000095</v>
      </c>
      <c r="AF12" s="76">
        <f t="shared" si="13"/>
        <v>286.1429999999998</v>
      </c>
      <c r="AG12" s="57">
        <f t="shared" si="14"/>
        <v>7.1535749999999956</v>
      </c>
      <c r="AH12" s="4"/>
      <c r="AI12" s="4"/>
      <c r="AJ12" s="4"/>
    </row>
    <row r="13" spans="1:41" ht="20.100000000000001" customHeight="1" x14ac:dyDescent="0.25">
      <c r="A13" s="1"/>
      <c r="B13" s="9"/>
      <c r="C13" s="10"/>
      <c r="D13" s="10"/>
      <c r="E13" s="141"/>
      <c r="F13" s="27">
        <v>90</v>
      </c>
      <c r="G13" s="62">
        <v>103.3</v>
      </c>
      <c r="H13" s="67">
        <v>79.84</v>
      </c>
      <c r="I13" s="63">
        <v>13.4</v>
      </c>
      <c r="J13" s="63"/>
      <c r="K13" s="28">
        <f t="shared" si="3"/>
        <v>2.7999999999999936</v>
      </c>
      <c r="L13" s="28">
        <f t="shared" si="9"/>
        <v>60.591999999999864</v>
      </c>
      <c r="M13" s="29">
        <f t="shared" si="10"/>
        <v>83.767741935483684</v>
      </c>
      <c r="N13" s="25"/>
      <c r="O13" s="80">
        <v>14.82</v>
      </c>
      <c r="P13" s="63">
        <v>10.08</v>
      </c>
      <c r="Q13" s="63">
        <v>8.8000000000000007</v>
      </c>
      <c r="R13" s="30">
        <f t="shared" si="11"/>
        <v>2.5</v>
      </c>
      <c r="S13" s="127">
        <f t="shared" si="4"/>
        <v>56.550000000000004</v>
      </c>
      <c r="T13" s="128">
        <f t="shared" si="5"/>
        <v>78.179723502304157</v>
      </c>
      <c r="U13" s="147"/>
      <c r="V13" s="71">
        <f t="shared" si="0"/>
        <v>99.985653436592443</v>
      </c>
      <c r="W13" s="1"/>
      <c r="X13" s="133"/>
      <c r="Y13" s="99">
        <v>90</v>
      </c>
      <c r="Z13" s="109">
        <f t="shared" si="1"/>
        <v>103.66666666666667</v>
      </c>
      <c r="AA13" s="111">
        <f t="shared" si="6"/>
        <v>66.814746543778611</v>
      </c>
      <c r="AB13" s="114">
        <f t="shared" si="2"/>
        <v>16.505000000000003</v>
      </c>
      <c r="AC13" s="111">
        <f t="shared" si="7"/>
        <v>65.67096774193557</v>
      </c>
      <c r="AD13" s="101">
        <f t="shared" si="12"/>
        <v>99.984082795439278</v>
      </c>
      <c r="AE13" s="96">
        <f t="shared" si="8"/>
        <v>47.502000000000066</v>
      </c>
      <c r="AF13" s="76">
        <f t="shared" si="13"/>
        <v>333.64499999999987</v>
      </c>
      <c r="AG13" s="57">
        <f t="shared" si="14"/>
        <v>8.3411249999999963</v>
      </c>
      <c r="AH13" s="4"/>
      <c r="AI13" s="4"/>
      <c r="AJ13" s="4"/>
    </row>
    <row r="14" spans="1:41" ht="20.100000000000001" customHeight="1" x14ac:dyDescent="0.25">
      <c r="A14" s="1"/>
      <c r="B14" s="20" t="s">
        <v>3</v>
      </c>
      <c r="C14" s="21">
        <v>600</v>
      </c>
      <c r="D14" s="6"/>
      <c r="E14" s="141"/>
      <c r="F14" s="27">
        <v>100</v>
      </c>
      <c r="G14" s="62">
        <v>104.5</v>
      </c>
      <c r="H14" s="67">
        <v>79.959999999999994</v>
      </c>
      <c r="I14" s="63">
        <v>13.15</v>
      </c>
      <c r="J14" s="63"/>
      <c r="K14" s="28">
        <f t="shared" si="3"/>
        <v>2.5</v>
      </c>
      <c r="L14" s="28">
        <f t="shared" si="9"/>
        <v>54.1</v>
      </c>
      <c r="M14" s="29">
        <f t="shared" si="10"/>
        <v>74.792626728110605</v>
      </c>
      <c r="N14" s="25"/>
      <c r="O14" s="80">
        <v>15.82</v>
      </c>
      <c r="P14" s="63">
        <v>10.14</v>
      </c>
      <c r="Q14" s="63">
        <v>9.1199999999999992</v>
      </c>
      <c r="R14" s="30">
        <f t="shared" si="11"/>
        <v>3.1999999999999851</v>
      </c>
      <c r="S14" s="127">
        <f t="shared" si="4"/>
        <v>72.383999999999659</v>
      </c>
      <c r="T14" s="128">
        <f t="shared" si="5"/>
        <v>100.07004608294883</v>
      </c>
      <c r="U14" s="147"/>
      <c r="V14" s="71">
        <f t="shared" si="0"/>
        <v>99.984861244019143</v>
      </c>
      <c r="W14" s="1"/>
      <c r="X14" s="133"/>
      <c r="Y14" s="99">
        <v>100</v>
      </c>
      <c r="Z14" s="109">
        <f t="shared" si="1"/>
        <v>104.83333333333333</v>
      </c>
      <c r="AA14" s="111">
        <f t="shared" si="6"/>
        <v>75.78986175115206</v>
      </c>
      <c r="AB14" s="114">
        <f t="shared" si="2"/>
        <v>17.484999999999999</v>
      </c>
      <c r="AC14" s="111">
        <f t="shared" si="7"/>
        <v>81.306912442396253</v>
      </c>
      <c r="AD14" s="101">
        <f t="shared" si="12"/>
        <v>99.98332455388686</v>
      </c>
      <c r="AE14" s="96">
        <f t="shared" si="8"/>
        <v>58.811999999999955</v>
      </c>
      <c r="AF14" s="76">
        <f t="shared" si="13"/>
        <v>392.45699999999982</v>
      </c>
      <c r="AG14" s="57">
        <f t="shared" si="14"/>
        <v>9.8114249999999963</v>
      </c>
      <c r="AH14" s="4"/>
      <c r="AI14" s="4"/>
      <c r="AJ14" s="4"/>
    </row>
    <row r="15" spans="1:41" ht="20.100000000000001" customHeight="1" x14ac:dyDescent="0.25">
      <c r="A15" s="1"/>
      <c r="B15" s="20" t="s">
        <v>4</v>
      </c>
      <c r="C15" s="21">
        <v>600</v>
      </c>
      <c r="D15" s="6"/>
      <c r="E15" s="141"/>
      <c r="F15" s="27">
        <v>110</v>
      </c>
      <c r="G15" s="62">
        <v>105.9</v>
      </c>
      <c r="H15" s="67">
        <v>79.84</v>
      </c>
      <c r="I15" s="63">
        <v>12.82</v>
      </c>
      <c r="J15" s="63"/>
      <c r="K15" s="28">
        <f t="shared" si="3"/>
        <v>3.3000000000000007</v>
      </c>
      <c r="L15" s="28">
        <f t="shared" si="9"/>
        <v>71.41200000000002</v>
      </c>
      <c r="M15" s="29">
        <f t="shared" si="10"/>
        <v>98.726267281106018</v>
      </c>
      <c r="N15" s="25"/>
      <c r="O15" s="80">
        <v>15.96</v>
      </c>
      <c r="P15" s="63">
        <v>10.15</v>
      </c>
      <c r="Q15" s="63">
        <v>9.27</v>
      </c>
      <c r="R15" s="30">
        <f t="shared" si="11"/>
        <v>1.5000000000000036</v>
      </c>
      <c r="S15" s="127">
        <f t="shared" si="4"/>
        <v>33.930000000000085</v>
      </c>
      <c r="T15" s="128">
        <f t="shared" si="5"/>
        <v>46.907834101382605</v>
      </c>
      <c r="U15" s="147"/>
      <c r="V15" s="71">
        <f t="shared" si="0"/>
        <v>99.984929178470253</v>
      </c>
      <c r="W15" s="1"/>
      <c r="X15" s="133"/>
      <c r="Y15" s="99">
        <v>110</v>
      </c>
      <c r="Z15" s="109">
        <f t="shared" si="1"/>
        <v>106.23333333333333</v>
      </c>
      <c r="AA15" s="111">
        <f t="shared" si="6"/>
        <v>96.731797235023109</v>
      </c>
      <c r="AB15" s="114">
        <f t="shared" si="2"/>
        <v>18.03</v>
      </c>
      <c r="AC15" s="111">
        <f t="shared" si="7"/>
        <v>43.780645161290131</v>
      </c>
      <c r="AD15" s="101">
        <f t="shared" si="12"/>
        <v>99.983032080877038</v>
      </c>
      <c r="AE15" s="96">
        <f t="shared" si="8"/>
        <v>31.667999999999864</v>
      </c>
      <c r="AF15" s="76">
        <f t="shared" si="13"/>
        <v>424.12499999999966</v>
      </c>
      <c r="AG15" s="57">
        <f t="shared" si="14"/>
        <v>10.603124999999991</v>
      </c>
      <c r="AH15" s="4"/>
      <c r="AI15" s="4"/>
      <c r="AJ15" s="4"/>
    </row>
    <row r="16" spans="1:41" ht="20.100000000000001" customHeight="1" x14ac:dyDescent="0.25">
      <c r="A16" s="1"/>
      <c r="B16" s="9"/>
      <c r="C16" s="10"/>
      <c r="D16" s="10"/>
      <c r="E16" s="141"/>
      <c r="F16" s="27">
        <v>120</v>
      </c>
      <c r="G16" s="62">
        <v>107.2</v>
      </c>
      <c r="H16" s="67">
        <v>79.900000000000006</v>
      </c>
      <c r="I16" s="63">
        <v>12.65</v>
      </c>
      <c r="J16" s="63"/>
      <c r="K16" s="28">
        <f t="shared" si="3"/>
        <v>1.6999999999999993</v>
      </c>
      <c r="L16" s="28">
        <f t="shared" si="9"/>
        <v>36.787999999999982</v>
      </c>
      <c r="M16" s="29">
        <f t="shared" si="10"/>
        <v>50.858986175115184</v>
      </c>
      <c r="N16" s="25"/>
      <c r="O16" s="80">
        <v>17.329999999999998</v>
      </c>
      <c r="P16" s="63">
        <v>9.9700000000000006</v>
      </c>
      <c r="Q16" s="63">
        <v>9.35</v>
      </c>
      <c r="R16" s="30">
        <f t="shared" si="11"/>
        <v>0.80000000000000071</v>
      </c>
      <c r="S16" s="127">
        <f t="shared" si="4"/>
        <v>18.096000000000018</v>
      </c>
      <c r="T16" s="128">
        <f t="shared" si="5"/>
        <v>25.017511520737354</v>
      </c>
      <c r="U16" s="147"/>
      <c r="V16" s="71">
        <f t="shared" si="0"/>
        <v>99.983833955223872</v>
      </c>
      <c r="W16" s="1"/>
      <c r="X16" s="133"/>
      <c r="Y16" s="99">
        <v>120</v>
      </c>
      <c r="Z16" s="109">
        <f t="shared" si="1"/>
        <v>107.56666666666666</v>
      </c>
      <c r="AA16" s="111">
        <f t="shared" si="6"/>
        <v>55.845161290322629</v>
      </c>
      <c r="AB16" s="114">
        <f t="shared" si="2"/>
        <v>19.314999999999998</v>
      </c>
      <c r="AC16" s="111">
        <f t="shared" si="7"/>
        <v>23.453917050691206</v>
      </c>
      <c r="AD16" s="101">
        <f t="shared" si="12"/>
        <v>99.98204809704707</v>
      </c>
      <c r="AE16" s="96">
        <f t="shared" si="8"/>
        <v>16.964999999999975</v>
      </c>
      <c r="AF16" s="76">
        <f t="shared" si="13"/>
        <v>441.08999999999963</v>
      </c>
      <c r="AG16" s="57">
        <f t="shared" si="14"/>
        <v>11.027249999999992</v>
      </c>
      <c r="AH16" s="4"/>
      <c r="AI16" s="4"/>
      <c r="AJ16" s="4"/>
    </row>
    <row r="17" spans="1:41" ht="20.100000000000001" customHeight="1" x14ac:dyDescent="0.25">
      <c r="A17" s="1"/>
      <c r="B17" s="20" t="s">
        <v>5</v>
      </c>
      <c r="C17" s="21">
        <v>130</v>
      </c>
      <c r="D17" s="6"/>
      <c r="E17" s="141"/>
      <c r="F17" s="27">
        <v>130</v>
      </c>
      <c r="G17" s="62">
        <v>108.7</v>
      </c>
      <c r="H17" s="67">
        <v>79.97</v>
      </c>
      <c r="I17" s="63">
        <v>12.35</v>
      </c>
      <c r="J17" s="63"/>
      <c r="K17" s="28">
        <f t="shared" si="3"/>
        <v>3.0000000000000071</v>
      </c>
      <c r="L17" s="28">
        <f t="shared" si="9"/>
        <v>64.920000000000158</v>
      </c>
      <c r="M17" s="29">
        <f t="shared" si="10"/>
        <v>89.751152073732939</v>
      </c>
      <c r="N17" s="25"/>
      <c r="O17" s="80">
        <v>18.13</v>
      </c>
      <c r="P17" s="63">
        <v>9.9700000000000006</v>
      </c>
      <c r="Q17" s="63">
        <v>9.5</v>
      </c>
      <c r="R17" s="30">
        <f t="shared" si="11"/>
        <v>1.5000000000000036</v>
      </c>
      <c r="S17" s="127">
        <f t="shared" si="4"/>
        <v>33.930000000000085</v>
      </c>
      <c r="T17" s="128">
        <f t="shared" si="5"/>
        <v>46.907834101382605</v>
      </c>
      <c r="U17" s="147"/>
      <c r="V17" s="71">
        <f t="shared" si="0"/>
        <v>99.98332106715732</v>
      </c>
      <c r="W17" s="1"/>
      <c r="X17" s="133"/>
      <c r="Y17" s="99">
        <v>130</v>
      </c>
      <c r="Z17" s="109">
        <f t="shared" si="1"/>
        <v>109.13333333333333</v>
      </c>
      <c r="AA17" s="111">
        <f t="shared" si="6"/>
        <v>81.773271889400959</v>
      </c>
      <c r="AB17" s="114">
        <f t="shared" si="2"/>
        <v>19.914999999999999</v>
      </c>
      <c r="AC17" s="111">
        <f t="shared" si="7"/>
        <v>78.179723502304157</v>
      </c>
      <c r="AD17" s="101">
        <f t="shared" si="12"/>
        <v>99.981756401147436</v>
      </c>
      <c r="AE17" s="96">
        <f t="shared" si="8"/>
        <v>56.550000000000004</v>
      </c>
      <c r="AF17" s="76">
        <f t="shared" si="13"/>
        <v>497.63999999999965</v>
      </c>
      <c r="AG17" s="57">
        <f t="shared" si="14"/>
        <v>12.440999999999992</v>
      </c>
      <c r="AH17" s="4"/>
      <c r="AI17" s="4"/>
      <c r="AJ17" s="4"/>
    </row>
    <row r="18" spans="1:41" ht="20.100000000000001" customHeight="1" x14ac:dyDescent="0.25">
      <c r="A18" s="1"/>
      <c r="B18" s="20" t="s">
        <v>6</v>
      </c>
      <c r="C18" s="21">
        <v>130</v>
      </c>
      <c r="D18" s="6"/>
      <c r="E18" s="141"/>
      <c r="F18" s="27">
        <v>140</v>
      </c>
      <c r="G18" s="62">
        <v>110.2</v>
      </c>
      <c r="H18" s="67">
        <v>79.930000000000007</v>
      </c>
      <c r="I18" s="63">
        <v>12.15</v>
      </c>
      <c r="J18" s="63"/>
      <c r="K18" s="28">
        <f t="shared" si="3"/>
        <v>1.9999999999999929</v>
      </c>
      <c r="L18" s="28">
        <f t="shared" si="9"/>
        <v>43.279999999999845</v>
      </c>
      <c r="M18" s="29">
        <f t="shared" si="10"/>
        <v>59.834101382488271</v>
      </c>
      <c r="N18" s="25"/>
      <c r="O18" s="80">
        <v>18.829999999999998</v>
      </c>
      <c r="P18" s="63">
        <v>9.8000000000000007</v>
      </c>
      <c r="Q18" s="63">
        <v>9.75</v>
      </c>
      <c r="R18" s="30">
        <f t="shared" si="11"/>
        <v>2.5</v>
      </c>
      <c r="S18" s="127">
        <f t="shared" si="4"/>
        <v>56.550000000000004</v>
      </c>
      <c r="T18" s="128">
        <f t="shared" si="5"/>
        <v>78.179723502304157</v>
      </c>
      <c r="U18" s="147"/>
      <c r="V18" s="71">
        <f t="shared" si="0"/>
        <v>99.982912885662429</v>
      </c>
      <c r="W18" s="1"/>
      <c r="X18" s="133"/>
      <c r="Y18" s="99">
        <v>140</v>
      </c>
      <c r="Z18" s="109">
        <f t="shared" si="1"/>
        <v>110.56666666666666</v>
      </c>
      <c r="AA18" s="111">
        <f t="shared" si="6"/>
        <v>70.803686635944601</v>
      </c>
      <c r="AB18" s="114">
        <f t="shared" si="2"/>
        <v>20.664999999999999</v>
      </c>
      <c r="AC18" s="111">
        <f t="shared" si="7"/>
        <v>59.416589861751369</v>
      </c>
      <c r="AD18" s="101">
        <f t="shared" si="12"/>
        <v>99.981313752642038</v>
      </c>
      <c r="AE18" s="96">
        <f t="shared" si="8"/>
        <v>42.978000000000158</v>
      </c>
      <c r="AF18" s="76">
        <f t="shared" si="13"/>
        <v>540.61799999999982</v>
      </c>
      <c r="AG18" s="57">
        <f t="shared" si="14"/>
        <v>13.515449999999996</v>
      </c>
      <c r="AH18" s="4"/>
      <c r="AI18" s="4"/>
      <c r="AJ18" s="4"/>
    </row>
    <row r="19" spans="1:41" ht="20.100000000000001" customHeight="1" x14ac:dyDescent="0.2">
      <c r="A19" s="1"/>
      <c r="B19" s="1"/>
      <c r="C19" s="1"/>
      <c r="D19" s="1"/>
      <c r="E19" s="141"/>
      <c r="F19" s="27">
        <v>150</v>
      </c>
      <c r="G19" s="62">
        <v>111.5</v>
      </c>
      <c r="H19" s="67">
        <v>79.849999999999994</v>
      </c>
      <c r="I19" s="63">
        <v>11.88</v>
      </c>
      <c r="J19" s="63"/>
      <c r="K19" s="28">
        <f t="shared" si="3"/>
        <v>2.6999999999999957</v>
      </c>
      <c r="L19" s="28">
        <f t="shared" si="9"/>
        <v>58.427999999999912</v>
      </c>
      <c r="M19" s="29">
        <f t="shared" si="10"/>
        <v>80.77603686635932</v>
      </c>
      <c r="N19" s="25"/>
      <c r="O19" s="80">
        <v>19.64</v>
      </c>
      <c r="P19" s="63">
        <v>9.81</v>
      </c>
      <c r="Q19" s="63">
        <v>9.9</v>
      </c>
      <c r="R19" s="30">
        <f t="shared" si="11"/>
        <v>1.5000000000000036</v>
      </c>
      <c r="S19" s="127">
        <f t="shared" si="4"/>
        <v>33.930000000000085</v>
      </c>
      <c r="T19" s="128">
        <f t="shared" si="5"/>
        <v>46.907834101382605</v>
      </c>
      <c r="U19" s="147"/>
      <c r="V19" s="71">
        <f t="shared" si="0"/>
        <v>99.982385650224217</v>
      </c>
      <c r="W19" s="1"/>
      <c r="X19" s="133"/>
      <c r="Y19" s="99">
        <v>150</v>
      </c>
      <c r="Z19" s="109">
        <f t="shared" si="1"/>
        <v>111.83333333333333</v>
      </c>
      <c r="AA19" s="111">
        <f t="shared" si="6"/>
        <v>76.787096774193529</v>
      </c>
      <c r="AB19" s="114">
        <f t="shared" si="2"/>
        <v>21.52</v>
      </c>
      <c r="AC19" s="111">
        <f t="shared" si="7"/>
        <v>64.107373271889429</v>
      </c>
      <c r="AD19" s="101">
        <f t="shared" si="12"/>
        <v>99.980760458977514</v>
      </c>
      <c r="AE19" s="96">
        <f t="shared" si="8"/>
        <v>46.371000000000016</v>
      </c>
      <c r="AF19" s="76">
        <f t="shared" si="13"/>
        <v>586.98899999999981</v>
      </c>
      <c r="AG19" s="57">
        <f t="shared" si="14"/>
        <v>14.674724999999993</v>
      </c>
      <c r="AH19" s="4"/>
      <c r="AI19" s="4"/>
      <c r="AJ19" s="4"/>
    </row>
    <row r="20" spans="1:41" ht="20.100000000000001" customHeight="1" x14ac:dyDescent="0.2">
      <c r="A20" s="1"/>
      <c r="B20" s="139" t="s">
        <v>19</v>
      </c>
      <c r="C20" s="59" t="s">
        <v>18</v>
      </c>
      <c r="D20" s="1"/>
      <c r="E20" s="141"/>
      <c r="F20" s="27">
        <v>160</v>
      </c>
      <c r="G20" s="62">
        <v>113</v>
      </c>
      <c r="H20" s="67">
        <v>80.02</v>
      </c>
      <c r="I20" s="63">
        <v>11.58</v>
      </c>
      <c r="J20" s="63"/>
      <c r="K20" s="28">
        <f t="shared" si="3"/>
        <v>3.0000000000000071</v>
      </c>
      <c r="L20" s="28">
        <f t="shared" si="9"/>
        <v>64.920000000000158</v>
      </c>
      <c r="M20" s="29">
        <f t="shared" si="10"/>
        <v>89.751152073732939</v>
      </c>
      <c r="N20" s="25"/>
      <c r="O20" s="80">
        <v>20.399999999999999</v>
      </c>
      <c r="P20" s="63">
        <v>9.98</v>
      </c>
      <c r="Q20" s="63">
        <v>10.15</v>
      </c>
      <c r="R20" s="30">
        <f t="shared" si="11"/>
        <v>2.5</v>
      </c>
      <c r="S20" s="127">
        <f t="shared" si="4"/>
        <v>56.550000000000004</v>
      </c>
      <c r="T20" s="128">
        <f t="shared" si="5"/>
        <v>78.179723502304157</v>
      </c>
      <c r="U20" s="147"/>
      <c r="V20" s="71">
        <f t="shared" si="0"/>
        <v>99.981946902654869</v>
      </c>
      <c r="W20" s="1"/>
      <c r="X20" s="133"/>
      <c r="Y20" s="99">
        <v>160</v>
      </c>
      <c r="Z20" s="109">
        <f t="shared" si="1"/>
        <v>113.36666666666667</v>
      </c>
      <c r="AA20" s="111">
        <f t="shared" si="6"/>
        <v>83.76774193548404</v>
      </c>
      <c r="AB20" s="114">
        <f t="shared" si="2"/>
        <v>22.350000000000005</v>
      </c>
      <c r="AC20" s="111">
        <f t="shared" si="7"/>
        <v>48.471428571428561</v>
      </c>
      <c r="AD20" s="101">
        <f t="shared" si="12"/>
        <v>99.980289087074013</v>
      </c>
      <c r="AE20" s="96">
        <f t="shared" si="8"/>
        <v>35.060999999999986</v>
      </c>
      <c r="AF20" s="76">
        <f t="shared" si="13"/>
        <v>622.04999999999984</v>
      </c>
      <c r="AG20" s="57">
        <f t="shared" si="14"/>
        <v>15.551249999999998</v>
      </c>
      <c r="AH20" s="4"/>
      <c r="AI20" s="4"/>
      <c r="AJ20" s="4"/>
    </row>
    <row r="21" spans="1:41" ht="20.100000000000001" customHeight="1" x14ac:dyDescent="0.2">
      <c r="A21" s="1"/>
      <c r="B21" s="139"/>
      <c r="C21" s="59">
        <v>65</v>
      </c>
      <c r="D21" s="1"/>
      <c r="E21" s="141"/>
      <c r="F21" s="27">
        <v>170</v>
      </c>
      <c r="G21" s="62">
        <v>114.5</v>
      </c>
      <c r="H21" s="67">
        <v>79.86</v>
      </c>
      <c r="I21" s="63">
        <v>11.35</v>
      </c>
      <c r="J21" s="63"/>
      <c r="K21" s="28">
        <f t="shared" si="3"/>
        <v>2.3000000000000043</v>
      </c>
      <c r="L21" s="28">
        <f t="shared" si="9"/>
        <v>49.772000000000091</v>
      </c>
      <c r="M21" s="29">
        <f t="shared" si="10"/>
        <v>68.809216589861876</v>
      </c>
      <c r="N21" s="25"/>
      <c r="O21" s="80">
        <v>21.1</v>
      </c>
      <c r="P21" s="63">
        <v>9.8699999999999992</v>
      </c>
      <c r="Q21" s="63">
        <v>10.37</v>
      </c>
      <c r="R21" s="30">
        <f t="shared" si="11"/>
        <v>2.1999999999999886</v>
      </c>
      <c r="S21" s="127">
        <f t="shared" si="4"/>
        <v>49.763999999999747</v>
      </c>
      <c r="T21" s="128">
        <f t="shared" si="5"/>
        <v>68.798156682027297</v>
      </c>
      <c r="U21" s="148"/>
      <c r="V21" s="71">
        <f t="shared" si="0"/>
        <v>99.981572052401745</v>
      </c>
      <c r="W21" s="1"/>
      <c r="X21" s="133"/>
      <c r="Y21" s="99">
        <v>170</v>
      </c>
      <c r="Z21" s="109">
        <f t="shared" si="1"/>
        <v>114.93333333333334</v>
      </c>
      <c r="AA21" s="111">
        <f t="shared" si="6"/>
        <v>67.811981566820251</v>
      </c>
      <c r="AB21" s="114">
        <f t="shared" si="2"/>
        <v>23.3</v>
      </c>
      <c r="AC21" s="111">
        <f t="shared" si="7"/>
        <v>65.6709677419352</v>
      </c>
      <c r="AD21" s="101">
        <f t="shared" si="12"/>
        <v>99.979732654358813</v>
      </c>
      <c r="AE21" s="96">
        <f t="shared" si="8"/>
        <v>47.501999999999803</v>
      </c>
      <c r="AF21" s="76">
        <f t="shared" si="13"/>
        <v>669.55199999999968</v>
      </c>
      <c r="AG21" s="57">
        <f t="shared" si="14"/>
        <v>16.738799999999994</v>
      </c>
      <c r="AH21" s="4"/>
      <c r="AI21" s="4"/>
      <c r="AJ21" s="4"/>
    </row>
    <row r="22" spans="1:41" ht="20.100000000000001" customHeight="1" thickBot="1" x14ac:dyDescent="0.25">
      <c r="A22" s="1"/>
      <c r="B22" s="1"/>
      <c r="C22" s="1"/>
      <c r="D22" s="1"/>
      <c r="E22" s="142"/>
      <c r="F22" s="31">
        <v>180</v>
      </c>
      <c r="G22" s="64">
        <v>116.3</v>
      </c>
      <c r="H22" s="68">
        <v>80.02</v>
      </c>
      <c r="I22" s="65">
        <v>11.1</v>
      </c>
      <c r="J22" s="65"/>
      <c r="K22" s="32">
        <f t="shared" si="3"/>
        <v>2.5</v>
      </c>
      <c r="L22" s="32">
        <f t="shared" si="9"/>
        <v>54.1</v>
      </c>
      <c r="M22" s="33">
        <f t="shared" si="10"/>
        <v>74.792626728110605</v>
      </c>
      <c r="N22" s="25"/>
      <c r="O22" s="81">
        <v>21.9</v>
      </c>
      <c r="P22" s="65">
        <v>9.9700000000000006</v>
      </c>
      <c r="Q22" s="65">
        <v>10.48</v>
      </c>
      <c r="R22" s="34">
        <f t="shared" si="11"/>
        <v>1.1000000000000121</v>
      </c>
      <c r="S22" s="129">
        <f t="shared" si="4"/>
        <v>24.882000000000275</v>
      </c>
      <c r="T22" s="130">
        <f t="shared" si="5"/>
        <v>34.39907834101421</v>
      </c>
      <c r="U22" s="83">
        <v>75.5</v>
      </c>
      <c r="V22" s="71">
        <f t="shared" si="0"/>
        <v>99.981169389509887</v>
      </c>
      <c r="W22" s="1"/>
      <c r="X22" s="134"/>
      <c r="Y22" s="115">
        <v>180</v>
      </c>
      <c r="Z22" s="118">
        <f t="shared" si="1"/>
        <v>116.53333333333335</v>
      </c>
      <c r="AA22" s="112">
        <f t="shared" si="6"/>
        <v>82.770506912442414</v>
      </c>
      <c r="AB22" s="114">
        <f t="shared" si="2"/>
        <v>24.149999999999995</v>
      </c>
      <c r="AC22" s="113">
        <f t="shared" si="7"/>
        <v>47.950230414747189</v>
      </c>
      <c r="AD22" s="101">
        <f t="shared" si="12"/>
        <v>99.97927848206875</v>
      </c>
      <c r="AE22" s="97">
        <f t="shared" si="8"/>
        <v>34.684000000000466</v>
      </c>
      <c r="AF22" s="69">
        <f t="shared" si="13"/>
        <v>704.2360000000001</v>
      </c>
      <c r="AG22" s="58">
        <f t="shared" si="14"/>
        <v>17.605900000000002</v>
      </c>
      <c r="AH22" s="4"/>
      <c r="AI22" s="4"/>
      <c r="AJ22" s="4"/>
    </row>
    <row r="23" spans="1:41" ht="20.100000000000001" customHeight="1" thickTop="1" thickBot="1" x14ac:dyDescent="0.3">
      <c r="A23" s="1"/>
      <c r="B23" s="75" t="s">
        <v>38</v>
      </c>
      <c r="C23" s="59">
        <v>4000</v>
      </c>
      <c r="D23" s="2"/>
      <c r="E23" s="35"/>
      <c r="F23" s="25"/>
      <c r="G23" s="25"/>
      <c r="H23" s="25"/>
      <c r="I23" s="25"/>
      <c r="J23" s="25"/>
      <c r="K23" s="25"/>
      <c r="L23" s="36" t="s">
        <v>17</v>
      </c>
      <c r="M23" s="37">
        <f>AVERAGE(M5:M22)</f>
        <v>74.792626728110633</v>
      </c>
      <c r="N23" s="25"/>
      <c r="O23" s="25"/>
      <c r="P23" s="25"/>
      <c r="Q23" s="25"/>
      <c r="R23" s="25"/>
      <c r="S23" s="37" t="s">
        <v>17</v>
      </c>
      <c r="T23" s="37">
        <f>AVERAGE(T5:T22)</f>
        <v>56.984331797235022</v>
      </c>
      <c r="U23" s="86"/>
      <c r="V23" s="123">
        <f>AVERAGE(V5:V22)</f>
        <v>99.986041619835348</v>
      </c>
      <c r="W23" s="1"/>
      <c r="X23" s="131" t="s">
        <v>41</v>
      </c>
      <c r="Y23" s="131"/>
      <c r="Z23" s="116"/>
      <c r="AA23" s="117">
        <f>AVERAGE(AA5:AA22)</f>
        <v>75.069636456733235</v>
      </c>
      <c r="AB23" s="116"/>
      <c r="AC23" s="117">
        <f>AVERAGE(AC5:AC22)</f>
        <v>54.088786482334882</v>
      </c>
      <c r="AD23" s="117">
        <f>AVERAGE(AD5:AD22)</f>
        <v>99.984364390906478</v>
      </c>
      <c r="AE23" s="116"/>
      <c r="AF23" s="116"/>
      <c r="AG23" s="116"/>
      <c r="AH23" s="104"/>
      <c r="AI23" s="4"/>
      <c r="AJ23" s="4"/>
    </row>
    <row r="24" spans="1:41" ht="20.100000000000001" customHeight="1" thickTop="1" thickBot="1" x14ac:dyDescent="0.25">
      <c r="A24" s="1"/>
      <c r="B24" s="1"/>
      <c r="C24" s="1"/>
      <c r="D24" s="1"/>
      <c r="E24" s="35"/>
      <c r="F24" s="25"/>
      <c r="G24" s="25"/>
      <c r="H24" s="25"/>
      <c r="I24" s="25"/>
      <c r="J24" s="25"/>
      <c r="K24" s="25"/>
      <c r="L24" s="36" t="s">
        <v>16</v>
      </c>
      <c r="M24" s="37">
        <f>((I4-I22)*$C$11/100)/(180/60)/$C$5</f>
        <v>74.792626728110591</v>
      </c>
      <c r="N24" s="25"/>
      <c r="O24" s="25"/>
      <c r="P24" s="25"/>
      <c r="Q24" s="25"/>
      <c r="R24" s="25"/>
      <c r="S24" s="39" t="s">
        <v>16</v>
      </c>
      <c r="T24" s="39">
        <f>-((Q4-Q22)*$C$12/100)/(180/60)/$C$5</f>
        <v>56.984331797235022</v>
      </c>
      <c r="U24" s="25"/>
      <c r="V24" s="72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4"/>
      <c r="AM24" s="4"/>
      <c r="AN24" s="4"/>
      <c r="AO24" s="4"/>
    </row>
    <row r="25" spans="1:41" ht="15.75" thickTop="1" thickBot="1" x14ac:dyDescent="0.25">
      <c r="A25" s="1"/>
      <c r="B25" s="1"/>
      <c r="C25" s="1"/>
      <c r="D25" s="1"/>
      <c r="E25" s="1"/>
      <c r="F25" s="40"/>
      <c r="G25" s="40"/>
      <c r="H25" s="40"/>
      <c r="I25" s="40"/>
      <c r="J25" s="40"/>
      <c r="K25" s="40"/>
      <c r="L25" s="40"/>
      <c r="M25" s="40"/>
      <c r="N25" s="41"/>
      <c r="O25" s="40"/>
      <c r="P25" s="40"/>
      <c r="Q25" s="40"/>
      <c r="R25" s="40"/>
      <c r="S25" s="40"/>
      <c r="T25" s="42"/>
      <c r="U25" s="42"/>
      <c r="V25" s="6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"/>
      <c r="AM25" s="4"/>
      <c r="AN25" s="4"/>
      <c r="AO25" s="4"/>
    </row>
    <row r="26" spans="1:41" ht="19.5" thickTop="1" thickBot="1" x14ac:dyDescent="0.25">
      <c r="A26" s="1"/>
      <c r="B26" s="1"/>
      <c r="C26" s="1"/>
      <c r="D26" s="1"/>
      <c r="E26" s="143" t="s">
        <v>13</v>
      </c>
      <c r="F26" s="43"/>
      <c r="G26" s="152" t="s">
        <v>10</v>
      </c>
      <c r="H26" s="153"/>
      <c r="I26" s="153"/>
      <c r="J26" s="153"/>
      <c r="K26" s="153"/>
      <c r="L26" s="153"/>
      <c r="M26" s="154"/>
      <c r="N26" s="35"/>
      <c r="O26" s="152" t="s">
        <v>11</v>
      </c>
      <c r="P26" s="153"/>
      <c r="Q26" s="153"/>
      <c r="R26" s="153"/>
      <c r="S26" s="153"/>
      <c r="T26" s="153"/>
      <c r="U26" s="153"/>
      <c r="V26" s="154"/>
      <c r="W26" s="1"/>
      <c r="AH26" s="1"/>
      <c r="AI26" s="1"/>
      <c r="AJ26" s="1"/>
      <c r="AK26" s="1"/>
      <c r="AL26" s="4"/>
      <c r="AM26" s="4"/>
      <c r="AN26" s="4"/>
      <c r="AO26" s="4"/>
    </row>
    <row r="27" spans="1:41" ht="21.75" thickTop="1" thickBot="1" x14ac:dyDescent="0.4">
      <c r="A27" s="1"/>
      <c r="B27" s="1"/>
      <c r="C27" s="1"/>
      <c r="D27" s="1"/>
      <c r="E27" s="144"/>
      <c r="F27" s="39" t="s">
        <v>7</v>
      </c>
      <c r="G27" s="44" t="s">
        <v>8</v>
      </c>
      <c r="H27" s="45" t="s">
        <v>22</v>
      </c>
      <c r="I27" s="46" t="s">
        <v>9</v>
      </c>
      <c r="J27" s="46"/>
      <c r="K27" s="46" t="s">
        <v>23</v>
      </c>
      <c r="L27" s="46" t="s">
        <v>24</v>
      </c>
      <c r="M27" s="39" t="s">
        <v>25</v>
      </c>
      <c r="N27" s="47"/>
      <c r="O27" s="126" t="s">
        <v>26</v>
      </c>
      <c r="P27" s="48" t="s">
        <v>27</v>
      </c>
      <c r="Q27" s="48" t="s">
        <v>37</v>
      </c>
      <c r="R27" s="48" t="s">
        <v>28</v>
      </c>
      <c r="S27" s="49" t="s">
        <v>29</v>
      </c>
      <c r="T27" s="36" t="s">
        <v>30</v>
      </c>
      <c r="U27" s="18" t="s">
        <v>20</v>
      </c>
      <c r="V27" s="50" t="s">
        <v>21</v>
      </c>
      <c r="W27" s="1"/>
      <c r="X27" s="120" t="s">
        <v>44</v>
      </c>
      <c r="Y27" s="120" t="s">
        <v>45</v>
      </c>
      <c r="Z27" s="18" t="s">
        <v>46</v>
      </c>
      <c r="AA27" s="18" t="s">
        <v>47</v>
      </c>
      <c r="AH27" s="1"/>
      <c r="AI27" s="1"/>
      <c r="AJ27" s="1"/>
      <c r="AK27" s="1"/>
      <c r="AL27" s="4"/>
      <c r="AM27" s="4"/>
      <c r="AN27" s="4"/>
      <c r="AO27" s="4"/>
    </row>
    <row r="28" spans="1:41" ht="17.25" thickTop="1" thickBot="1" x14ac:dyDescent="0.25">
      <c r="A28" s="1"/>
      <c r="B28" s="1"/>
      <c r="C28" s="1"/>
      <c r="D28" s="1"/>
      <c r="E28" s="144"/>
      <c r="F28" s="22">
        <v>0</v>
      </c>
      <c r="G28" s="60">
        <v>93</v>
      </c>
      <c r="H28" s="66">
        <v>78.44</v>
      </c>
      <c r="I28" s="61">
        <v>15.7</v>
      </c>
      <c r="J28" s="61"/>
      <c r="K28" s="23"/>
      <c r="L28" s="23"/>
      <c r="M28" s="24"/>
      <c r="N28" s="25"/>
      <c r="O28" s="79">
        <v>8.5</v>
      </c>
      <c r="P28" s="61">
        <v>9.39</v>
      </c>
      <c r="Q28" s="61">
        <v>8.25</v>
      </c>
      <c r="R28" s="26"/>
      <c r="S28" s="26"/>
      <c r="T28" s="23"/>
      <c r="U28" s="82">
        <v>60.5</v>
      </c>
      <c r="V28" s="70"/>
      <c r="W28" s="1"/>
      <c r="X28" s="121">
        <f>AVERAGE(U4,U28,U52)</f>
        <v>60.166666666666664</v>
      </c>
      <c r="Y28" s="121">
        <f>AVERAGE(U22,U46,U70)</f>
        <v>75.666666666666671</v>
      </c>
      <c r="Z28" s="122">
        <f>AVERAGE(M24,M48,M72)</f>
        <v>74.737224782386065</v>
      </c>
      <c r="AA28" s="122">
        <f>AVERAGE(T24,T48,T72)</f>
        <v>54.088786482334875</v>
      </c>
      <c r="AH28" s="1"/>
      <c r="AI28" s="1"/>
      <c r="AJ28" s="1"/>
      <c r="AK28" s="1"/>
      <c r="AL28" s="4"/>
      <c r="AM28" s="4"/>
      <c r="AN28" s="4"/>
      <c r="AO28" s="4"/>
    </row>
    <row r="29" spans="1:41" ht="16.5" thickTop="1" x14ac:dyDescent="0.2">
      <c r="A29" s="1"/>
      <c r="B29" s="1"/>
      <c r="C29" s="1"/>
      <c r="D29" s="1"/>
      <c r="E29" s="144"/>
      <c r="F29" s="27">
        <v>10</v>
      </c>
      <c r="G29" s="62">
        <v>94.4</v>
      </c>
      <c r="H29" s="67">
        <v>83.35</v>
      </c>
      <c r="I29" s="63">
        <v>15.5</v>
      </c>
      <c r="J29" s="63"/>
      <c r="K29" s="28">
        <f t="shared" ref="K29:K46" si="15">(I28-I29)*10</f>
        <v>1.9999999999999929</v>
      </c>
      <c r="L29" s="28">
        <f>K29*$C$11</f>
        <v>43.279999999999845</v>
      </c>
      <c r="M29" s="29">
        <f>(L29/1000)/((1/6)*$C$5)</f>
        <v>59.834101382488271</v>
      </c>
      <c r="N29" s="25"/>
      <c r="O29" s="80">
        <v>10.119999999999999</v>
      </c>
      <c r="P29" s="63">
        <v>11.47</v>
      </c>
      <c r="Q29" s="63">
        <v>8.41</v>
      </c>
      <c r="R29" s="30">
        <f>-(Q28-Q29)*10</f>
        <v>1.6000000000000014</v>
      </c>
      <c r="S29" s="127">
        <f t="shared" ref="S29:S46" si="16">R29*$C$12</f>
        <v>36.192000000000036</v>
      </c>
      <c r="T29" s="128">
        <f t="shared" ref="T29:T46" si="17">(S29/1000)/((1/6)*$C$5)</f>
        <v>50.035023041474709</v>
      </c>
      <c r="U29" s="146"/>
      <c r="V29" s="71">
        <f t="shared" ref="V29:V46" si="18">(1-((O29/1000)/G29))*100</f>
        <v>99.989279661016951</v>
      </c>
      <c r="W29" s="1"/>
      <c r="AH29" s="2"/>
      <c r="AI29" s="1"/>
      <c r="AJ29" s="1"/>
      <c r="AK29" s="1"/>
      <c r="AL29" s="4"/>
      <c r="AM29" s="4"/>
      <c r="AN29" s="4"/>
      <c r="AO29" s="4"/>
    </row>
    <row r="30" spans="1:41" ht="15.75" x14ac:dyDescent="0.2">
      <c r="A30" s="1"/>
      <c r="B30" s="1"/>
      <c r="C30" s="1"/>
      <c r="D30" s="1"/>
      <c r="E30" s="144"/>
      <c r="F30" s="27">
        <v>20</v>
      </c>
      <c r="G30" s="62">
        <v>95.5</v>
      </c>
      <c r="H30" s="67">
        <v>80.41</v>
      </c>
      <c r="I30" s="63">
        <v>15.2</v>
      </c>
      <c r="J30" s="63"/>
      <c r="K30" s="28">
        <f t="shared" si="15"/>
        <v>3.0000000000000071</v>
      </c>
      <c r="L30" s="28">
        <f t="shared" ref="L30:L46" si="19">K30*$C$11</f>
        <v>64.920000000000158</v>
      </c>
      <c r="M30" s="29">
        <f t="shared" ref="M30:M46" si="20">(L30/1000)/((1/6)*$C$5)</f>
        <v>89.751152073732939</v>
      </c>
      <c r="N30" s="25"/>
      <c r="O30" s="80">
        <v>11.25</v>
      </c>
      <c r="P30" s="63">
        <v>10.42</v>
      </c>
      <c r="Q30" s="63">
        <v>8.5</v>
      </c>
      <c r="R30" s="30">
        <f t="shared" ref="R30:R46" si="21">-(Q29-Q30)*10</f>
        <v>0.89999999999999858</v>
      </c>
      <c r="S30" s="127">
        <f t="shared" si="16"/>
        <v>20.357999999999969</v>
      </c>
      <c r="T30" s="128">
        <f t="shared" si="17"/>
        <v>28.144700460829451</v>
      </c>
      <c r="U30" s="147"/>
      <c r="V30" s="71">
        <f t="shared" si="18"/>
        <v>99.988219895287955</v>
      </c>
      <c r="W30" s="1"/>
      <c r="AH30" s="2"/>
      <c r="AI30" s="1"/>
      <c r="AJ30" s="1"/>
      <c r="AK30" s="1"/>
      <c r="AL30" s="4"/>
      <c r="AM30" s="4"/>
      <c r="AN30" s="4"/>
      <c r="AO30" s="4"/>
    </row>
    <row r="31" spans="1:41" ht="15.75" x14ac:dyDescent="0.2">
      <c r="A31" s="1"/>
      <c r="B31" s="1"/>
      <c r="C31" s="1"/>
      <c r="D31" s="1"/>
      <c r="E31" s="144"/>
      <c r="F31" s="27">
        <v>30</v>
      </c>
      <c r="G31" s="62">
        <v>96.6</v>
      </c>
      <c r="H31" s="67">
        <v>79.790000000000006</v>
      </c>
      <c r="I31" s="63">
        <v>14.98</v>
      </c>
      <c r="J31" s="63"/>
      <c r="K31" s="28">
        <f t="shared" si="15"/>
        <v>2.1999999999999886</v>
      </c>
      <c r="L31" s="28">
        <f t="shared" si="19"/>
        <v>47.607999999999755</v>
      </c>
      <c r="M31" s="29">
        <f t="shared" si="20"/>
        <v>65.817511520736986</v>
      </c>
      <c r="N31" s="25"/>
      <c r="O31" s="80">
        <v>12.29</v>
      </c>
      <c r="P31" s="63">
        <v>10.08</v>
      </c>
      <c r="Q31" s="63">
        <v>8.68</v>
      </c>
      <c r="R31" s="30">
        <f t="shared" si="21"/>
        <v>1.7999999999999972</v>
      </c>
      <c r="S31" s="127">
        <f t="shared" si="16"/>
        <v>40.715999999999937</v>
      </c>
      <c r="T31" s="128">
        <f t="shared" si="17"/>
        <v>56.289400921658903</v>
      </c>
      <c r="U31" s="147"/>
      <c r="V31" s="71">
        <f t="shared" si="18"/>
        <v>99.987277432712219</v>
      </c>
      <c r="W31" s="1"/>
      <c r="AH31" s="2"/>
      <c r="AI31" s="1"/>
      <c r="AJ31" s="1"/>
      <c r="AK31" s="1"/>
      <c r="AL31" s="4"/>
      <c r="AM31" s="4"/>
      <c r="AN31" s="4"/>
      <c r="AO31" s="4"/>
    </row>
    <row r="32" spans="1:41" ht="15.75" x14ac:dyDescent="0.2">
      <c r="A32" s="1"/>
      <c r="B32" s="1"/>
      <c r="C32" s="1"/>
      <c r="D32" s="1"/>
      <c r="E32" s="144"/>
      <c r="F32" s="27">
        <v>40</v>
      </c>
      <c r="G32" s="62">
        <v>97.9</v>
      </c>
      <c r="H32" s="67">
        <v>80.13</v>
      </c>
      <c r="I32" s="63">
        <v>14.65</v>
      </c>
      <c r="J32" s="63"/>
      <c r="K32" s="28">
        <f t="shared" si="15"/>
        <v>3.3000000000000007</v>
      </c>
      <c r="L32" s="28">
        <f t="shared" si="19"/>
        <v>71.41200000000002</v>
      </c>
      <c r="M32" s="29">
        <f t="shared" si="20"/>
        <v>98.726267281106018</v>
      </c>
      <c r="N32" s="25"/>
      <c r="O32" s="80">
        <v>13.31</v>
      </c>
      <c r="P32" s="63">
        <v>10.47</v>
      </c>
      <c r="Q32" s="63">
        <v>8.8000000000000007</v>
      </c>
      <c r="R32" s="30">
        <f t="shared" si="21"/>
        <v>1.2000000000000099</v>
      </c>
      <c r="S32" s="127">
        <f t="shared" si="16"/>
        <v>27.144000000000226</v>
      </c>
      <c r="T32" s="128">
        <f t="shared" si="17"/>
        <v>37.526267281106307</v>
      </c>
      <c r="U32" s="147"/>
      <c r="V32" s="71">
        <f t="shared" si="18"/>
        <v>99.986404494382015</v>
      </c>
      <c r="W32" s="1"/>
      <c r="AH32" s="2"/>
      <c r="AI32" s="1"/>
      <c r="AJ32" s="1"/>
      <c r="AK32" s="1"/>
      <c r="AL32" s="4"/>
      <c r="AM32" s="4"/>
      <c r="AN32" s="4"/>
      <c r="AO32" s="4"/>
    </row>
    <row r="33" spans="1:41" ht="15.75" x14ac:dyDescent="0.2">
      <c r="A33" s="1"/>
      <c r="B33" s="1"/>
      <c r="C33" s="1"/>
      <c r="D33" s="1"/>
      <c r="E33" s="144"/>
      <c r="F33" s="27">
        <v>50</v>
      </c>
      <c r="G33" s="62">
        <v>98.8</v>
      </c>
      <c r="H33" s="67">
        <v>80.09</v>
      </c>
      <c r="I33" s="63">
        <v>14.47</v>
      </c>
      <c r="J33" s="63"/>
      <c r="K33" s="28">
        <f t="shared" si="15"/>
        <v>1.7999999999999972</v>
      </c>
      <c r="L33" s="28">
        <f t="shared" si="19"/>
        <v>38.951999999999941</v>
      </c>
      <c r="M33" s="29">
        <f t="shared" si="20"/>
        <v>53.850691244239549</v>
      </c>
      <c r="N33" s="25"/>
      <c r="O33" s="80">
        <v>13.61</v>
      </c>
      <c r="P33" s="63">
        <v>10.19</v>
      </c>
      <c r="Q33" s="63">
        <v>8.9</v>
      </c>
      <c r="R33" s="30">
        <f t="shared" si="21"/>
        <v>0.99999999999999645</v>
      </c>
      <c r="S33" s="127">
        <f t="shared" si="16"/>
        <v>22.619999999999919</v>
      </c>
      <c r="T33" s="128">
        <f t="shared" si="17"/>
        <v>31.271889400921545</v>
      </c>
      <c r="U33" s="147"/>
      <c r="V33" s="71">
        <f t="shared" si="18"/>
        <v>99.986224696356274</v>
      </c>
      <c r="W33" s="1"/>
      <c r="AH33" s="2"/>
      <c r="AI33" s="2"/>
      <c r="AJ33" s="1"/>
      <c r="AK33" s="1"/>
      <c r="AL33" s="4"/>
      <c r="AM33" s="4"/>
      <c r="AN33" s="4"/>
      <c r="AO33" s="4"/>
    </row>
    <row r="34" spans="1:41" ht="15.75" x14ac:dyDescent="0.2">
      <c r="A34" s="1"/>
      <c r="B34" s="1"/>
      <c r="C34" s="1"/>
      <c r="D34" s="1"/>
      <c r="E34" s="144"/>
      <c r="F34" s="27">
        <v>60</v>
      </c>
      <c r="G34" s="62">
        <v>100.1</v>
      </c>
      <c r="H34" s="67">
        <v>80.09</v>
      </c>
      <c r="I34" s="63">
        <v>14.18</v>
      </c>
      <c r="J34" s="63"/>
      <c r="K34" s="28">
        <f t="shared" si="15"/>
        <v>2.9000000000000092</v>
      </c>
      <c r="L34" s="28">
        <f t="shared" si="19"/>
        <v>62.756000000000199</v>
      </c>
      <c r="M34" s="29">
        <f t="shared" si="20"/>
        <v>86.759447004608575</v>
      </c>
      <c r="N34" s="25"/>
      <c r="O34" s="80">
        <v>14.83</v>
      </c>
      <c r="P34" s="63">
        <v>10.15</v>
      </c>
      <c r="Q34" s="63">
        <v>9</v>
      </c>
      <c r="R34" s="30">
        <f t="shared" si="21"/>
        <v>0.99999999999999645</v>
      </c>
      <c r="S34" s="127">
        <f t="shared" si="16"/>
        <v>22.619999999999919</v>
      </c>
      <c r="T34" s="128">
        <f t="shared" si="17"/>
        <v>31.271889400921545</v>
      </c>
      <c r="U34" s="147"/>
      <c r="V34" s="71">
        <f t="shared" si="18"/>
        <v>99.985184815184809</v>
      </c>
      <c r="W34" s="1"/>
      <c r="AH34" s="104"/>
      <c r="AI34" s="104"/>
      <c r="AJ34" s="4"/>
      <c r="AK34" s="4"/>
      <c r="AL34" s="4"/>
      <c r="AM34" s="4"/>
      <c r="AN34" s="4"/>
      <c r="AO34" s="4"/>
    </row>
    <row r="35" spans="1:41" ht="15.75" x14ac:dyDescent="0.2">
      <c r="A35" s="1"/>
      <c r="B35" s="1"/>
      <c r="C35" s="1"/>
      <c r="D35" s="1"/>
      <c r="E35" s="144"/>
      <c r="F35" s="27">
        <v>70</v>
      </c>
      <c r="G35" s="62">
        <v>101.4</v>
      </c>
      <c r="H35" s="67">
        <v>80.12</v>
      </c>
      <c r="I35" s="63">
        <v>14.01</v>
      </c>
      <c r="J35" s="63"/>
      <c r="K35" s="28">
        <f t="shared" si="15"/>
        <v>1.6999999999999993</v>
      </c>
      <c r="L35" s="28">
        <f t="shared" si="19"/>
        <v>36.787999999999982</v>
      </c>
      <c r="M35" s="29">
        <f t="shared" si="20"/>
        <v>50.858986175115184</v>
      </c>
      <c r="N35" s="25"/>
      <c r="O35" s="80">
        <v>16.37</v>
      </c>
      <c r="P35" s="63">
        <v>10.06</v>
      </c>
      <c r="Q35" s="63">
        <v>9.1999999999999993</v>
      </c>
      <c r="R35" s="30">
        <f t="shared" si="21"/>
        <v>1.9999999999999929</v>
      </c>
      <c r="S35" s="127">
        <f t="shared" si="16"/>
        <v>45.239999999999839</v>
      </c>
      <c r="T35" s="128">
        <f t="shared" si="17"/>
        <v>62.543778801843089</v>
      </c>
      <c r="U35" s="147"/>
      <c r="V35" s="71">
        <f t="shared" si="18"/>
        <v>99.983856015779097</v>
      </c>
      <c r="W35" s="1"/>
      <c r="AH35" s="104"/>
      <c r="AI35" s="104"/>
      <c r="AJ35" s="4"/>
      <c r="AK35" s="4"/>
      <c r="AL35" s="4"/>
      <c r="AM35" s="4"/>
      <c r="AN35" s="4"/>
      <c r="AO35" s="4"/>
    </row>
    <row r="36" spans="1:41" ht="15.75" x14ac:dyDescent="0.2">
      <c r="A36" s="1"/>
      <c r="B36" s="1"/>
      <c r="C36" s="1"/>
      <c r="D36" s="1"/>
      <c r="E36" s="144"/>
      <c r="F36" s="27">
        <v>80</v>
      </c>
      <c r="G36" s="62">
        <v>102.6</v>
      </c>
      <c r="H36" s="67">
        <v>79.97</v>
      </c>
      <c r="I36" s="63">
        <v>13.6</v>
      </c>
      <c r="J36" s="63"/>
      <c r="K36" s="28">
        <f t="shared" si="15"/>
        <v>4.1000000000000014</v>
      </c>
      <c r="L36" s="28">
        <f t="shared" si="19"/>
        <v>88.724000000000032</v>
      </c>
      <c r="M36" s="29">
        <f t="shared" si="20"/>
        <v>122.65990783410145</v>
      </c>
      <c r="N36" s="25"/>
      <c r="O36" s="80">
        <v>17.010000000000002</v>
      </c>
      <c r="P36" s="63">
        <v>9.9700000000000006</v>
      </c>
      <c r="Q36" s="63">
        <v>9.43</v>
      </c>
      <c r="R36" s="30">
        <f t="shared" si="21"/>
        <v>2.3000000000000043</v>
      </c>
      <c r="S36" s="127">
        <f t="shared" si="16"/>
        <v>52.026000000000096</v>
      </c>
      <c r="T36" s="128">
        <f t="shared" si="17"/>
        <v>71.925345622119949</v>
      </c>
      <c r="U36" s="147"/>
      <c r="V36" s="71">
        <f t="shared" si="18"/>
        <v>99.983421052631584</v>
      </c>
      <c r="W36" s="1"/>
      <c r="AH36" s="104"/>
      <c r="AI36" s="104"/>
      <c r="AJ36" s="4"/>
      <c r="AK36" s="4"/>
      <c r="AL36" s="4"/>
      <c r="AM36" s="4"/>
      <c r="AN36" s="4"/>
      <c r="AO36" s="4"/>
    </row>
    <row r="37" spans="1:41" ht="15.75" x14ac:dyDescent="0.2">
      <c r="A37" s="1"/>
      <c r="B37" s="1"/>
      <c r="C37" s="1"/>
      <c r="D37" s="1"/>
      <c r="E37" s="144"/>
      <c r="F37" s="27">
        <v>90</v>
      </c>
      <c r="G37" s="62">
        <v>104.1</v>
      </c>
      <c r="H37" s="67">
        <v>79.91</v>
      </c>
      <c r="I37" s="63">
        <v>13.49</v>
      </c>
      <c r="J37" s="63"/>
      <c r="K37" s="28">
        <f t="shared" si="15"/>
        <v>1.0999999999999943</v>
      </c>
      <c r="L37" s="28">
        <f t="shared" si="19"/>
        <v>23.803999999999878</v>
      </c>
      <c r="M37" s="29">
        <f t="shared" si="20"/>
        <v>32.908755760368493</v>
      </c>
      <c r="N37" s="25"/>
      <c r="O37" s="80">
        <v>18.190000000000001</v>
      </c>
      <c r="P37" s="63">
        <v>9.81</v>
      </c>
      <c r="Q37" s="63">
        <v>9.6</v>
      </c>
      <c r="R37" s="30">
        <f t="shared" si="21"/>
        <v>1.6999999999999993</v>
      </c>
      <c r="S37" s="127">
        <f t="shared" si="16"/>
        <v>38.453999999999986</v>
      </c>
      <c r="T37" s="128">
        <f t="shared" si="17"/>
        <v>53.162211981566806</v>
      </c>
      <c r="U37" s="147"/>
      <c r="V37" s="71">
        <f t="shared" si="18"/>
        <v>99.982526416906822</v>
      </c>
      <c r="W37" s="1"/>
      <c r="AH37" s="104"/>
      <c r="AI37" s="104"/>
      <c r="AJ37" s="4"/>
      <c r="AK37" s="4"/>
      <c r="AL37" s="4"/>
      <c r="AM37" s="4"/>
      <c r="AN37" s="4"/>
      <c r="AO37" s="4"/>
    </row>
    <row r="38" spans="1:41" ht="15.75" x14ac:dyDescent="0.2">
      <c r="A38" s="1"/>
      <c r="B38" s="1"/>
      <c r="C38" s="1"/>
      <c r="D38" s="1"/>
      <c r="E38" s="144"/>
      <c r="F38" s="27">
        <v>100</v>
      </c>
      <c r="G38" s="62">
        <v>105.2</v>
      </c>
      <c r="H38" s="67">
        <v>80.09</v>
      </c>
      <c r="I38" s="63">
        <v>13.23</v>
      </c>
      <c r="J38" s="63"/>
      <c r="K38" s="28">
        <f t="shared" si="15"/>
        <v>2.5999999999999979</v>
      </c>
      <c r="L38" s="28">
        <f t="shared" si="19"/>
        <v>56.263999999999953</v>
      </c>
      <c r="M38" s="29">
        <f t="shared" si="20"/>
        <v>77.784331797234955</v>
      </c>
      <c r="N38" s="25"/>
      <c r="O38" s="80">
        <v>19.149999999999999</v>
      </c>
      <c r="P38" s="63">
        <v>9.9700000000000006</v>
      </c>
      <c r="Q38" s="63">
        <v>9.8000000000000007</v>
      </c>
      <c r="R38" s="30">
        <f t="shared" si="21"/>
        <v>2.0000000000000107</v>
      </c>
      <c r="S38" s="127">
        <f t="shared" si="16"/>
        <v>45.240000000000244</v>
      </c>
      <c r="T38" s="128">
        <f t="shared" si="17"/>
        <v>62.543778801843658</v>
      </c>
      <c r="U38" s="147"/>
      <c r="V38" s="71">
        <f t="shared" si="18"/>
        <v>99.981796577946767</v>
      </c>
      <c r="W38" s="1"/>
      <c r="AH38" s="104"/>
      <c r="AI38" s="104"/>
      <c r="AJ38" s="4"/>
      <c r="AK38" s="4"/>
      <c r="AL38" s="4"/>
      <c r="AM38" s="4"/>
      <c r="AN38" s="4"/>
      <c r="AO38" s="4"/>
    </row>
    <row r="39" spans="1:41" ht="15.75" x14ac:dyDescent="0.2">
      <c r="A39" s="1"/>
      <c r="B39" s="1"/>
      <c r="C39" s="1"/>
      <c r="D39" s="1"/>
      <c r="E39" s="144"/>
      <c r="F39" s="27">
        <v>110</v>
      </c>
      <c r="G39" s="62">
        <v>106.6</v>
      </c>
      <c r="H39" s="67">
        <v>79.86</v>
      </c>
      <c r="I39" s="63">
        <v>12.92</v>
      </c>
      <c r="J39" s="63"/>
      <c r="K39" s="28">
        <f t="shared" si="15"/>
        <v>3.100000000000005</v>
      </c>
      <c r="L39" s="28">
        <f t="shared" si="19"/>
        <v>67.084000000000103</v>
      </c>
      <c r="M39" s="29">
        <f t="shared" si="20"/>
        <v>92.742857142857289</v>
      </c>
      <c r="N39" s="25"/>
      <c r="O39" s="80">
        <v>20.100000000000001</v>
      </c>
      <c r="P39" s="63">
        <v>9.98</v>
      </c>
      <c r="Q39" s="63">
        <v>9.93</v>
      </c>
      <c r="R39" s="30">
        <f t="shared" si="21"/>
        <v>1.2999999999999901</v>
      </c>
      <c r="S39" s="127">
        <f t="shared" si="16"/>
        <v>29.405999999999775</v>
      </c>
      <c r="T39" s="128">
        <f t="shared" si="17"/>
        <v>40.65345622119785</v>
      </c>
      <c r="U39" s="147"/>
      <c r="V39" s="71">
        <f t="shared" si="18"/>
        <v>99.981144465290811</v>
      </c>
      <c r="W39" s="1"/>
      <c r="AH39" s="84"/>
      <c r="AI39" s="84"/>
    </row>
    <row r="40" spans="1:41" ht="15.75" x14ac:dyDescent="0.2">
      <c r="A40" s="1"/>
      <c r="B40" s="1"/>
      <c r="C40" s="1"/>
      <c r="D40" s="1"/>
      <c r="E40" s="144"/>
      <c r="F40" s="27">
        <v>120</v>
      </c>
      <c r="G40" s="62">
        <v>108</v>
      </c>
      <c r="H40" s="67">
        <v>80.37</v>
      </c>
      <c r="I40" s="63">
        <v>12.7</v>
      </c>
      <c r="J40" s="63"/>
      <c r="K40" s="28">
        <f t="shared" si="15"/>
        <v>2.2000000000000064</v>
      </c>
      <c r="L40" s="28">
        <f t="shared" si="19"/>
        <v>47.608000000000139</v>
      </c>
      <c r="M40" s="29">
        <f t="shared" si="20"/>
        <v>65.817511520737511</v>
      </c>
      <c r="N40" s="25"/>
      <c r="O40" s="80">
        <v>21.3</v>
      </c>
      <c r="P40" s="63">
        <v>9.91</v>
      </c>
      <c r="Q40" s="63">
        <v>10</v>
      </c>
      <c r="R40" s="30">
        <f t="shared" si="21"/>
        <v>0.70000000000000284</v>
      </c>
      <c r="S40" s="127">
        <f t="shared" si="16"/>
        <v>15.834000000000065</v>
      </c>
      <c r="T40" s="128">
        <f t="shared" si="17"/>
        <v>21.890322580645254</v>
      </c>
      <c r="U40" s="147"/>
      <c r="V40" s="71">
        <f t="shared" si="18"/>
        <v>99.980277777777786</v>
      </c>
      <c r="W40" s="1"/>
      <c r="AH40" s="84"/>
    </row>
    <row r="41" spans="1:41" ht="15.75" x14ac:dyDescent="0.2">
      <c r="A41" s="1"/>
      <c r="B41" s="1"/>
      <c r="C41" s="1"/>
      <c r="D41" s="1"/>
      <c r="E41" s="144"/>
      <c r="F41" s="27">
        <v>130</v>
      </c>
      <c r="G41" s="62">
        <v>109.7</v>
      </c>
      <c r="H41" s="67">
        <v>80.150000000000006</v>
      </c>
      <c r="I41" s="63">
        <v>12.48</v>
      </c>
      <c r="J41" s="63"/>
      <c r="K41" s="28">
        <f t="shared" si="15"/>
        <v>2.1999999999999886</v>
      </c>
      <c r="L41" s="28">
        <f t="shared" si="19"/>
        <v>47.607999999999755</v>
      </c>
      <c r="M41" s="29">
        <f t="shared" si="20"/>
        <v>65.817511520736986</v>
      </c>
      <c r="N41" s="25"/>
      <c r="O41" s="80">
        <v>21.7</v>
      </c>
      <c r="P41" s="63">
        <v>10.06</v>
      </c>
      <c r="Q41" s="63">
        <v>10.35</v>
      </c>
      <c r="R41" s="30">
        <f t="shared" si="21"/>
        <v>3.4999999999999964</v>
      </c>
      <c r="S41" s="127">
        <f t="shared" si="16"/>
        <v>79.169999999999916</v>
      </c>
      <c r="T41" s="128">
        <f t="shared" si="17"/>
        <v>109.45161290322569</v>
      </c>
      <c r="U41" s="147"/>
      <c r="V41" s="71">
        <f t="shared" si="18"/>
        <v>99.980218778486787</v>
      </c>
      <c r="W41" s="1"/>
      <c r="AH41" s="84"/>
    </row>
    <row r="42" spans="1:41" ht="15.75" x14ac:dyDescent="0.2">
      <c r="E42" s="144"/>
      <c r="F42" s="27">
        <v>140</v>
      </c>
      <c r="G42" s="62">
        <v>111</v>
      </c>
      <c r="H42" s="67">
        <v>79.86</v>
      </c>
      <c r="I42" s="63">
        <v>12.17</v>
      </c>
      <c r="J42" s="63"/>
      <c r="K42" s="28">
        <f t="shared" si="15"/>
        <v>3.100000000000005</v>
      </c>
      <c r="L42" s="28">
        <f t="shared" si="19"/>
        <v>67.084000000000103</v>
      </c>
      <c r="M42" s="29">
        <f t="shared" si="20"/>
        <v>92.742857142857289</v>
      </c>
      <c r="N42" s="25"/>
      <c r="O42" s="80">
        <v>22.5</v>
      </c>
      <c r="P42" s="63">
        <v>9.98</v>
      </c>
      <c r="Q42" s="63">
        <v>10.48</v>
      </c>
      <c r="R42" s="30">
        <f t="shared" si="21"/>
        <v>1.3000000000000078</v>
      </c>
      <c r="S42" s="127">
        <f t="shared" si="16"/>
        <v>29.406000000000176</v>
      </c>
      <c r="T42" s="128">
        <f t="shared" si="17"/>
        <v>40.653456221198397</v>
      </c>
      <c r="U42" s="147"/>
      <c r="V42" s="71">
        <f t="shared" si="18"/>
        <v>99.979729729729726</v>
      </c>
    </row>
    <row r="43" spans="1:41" ht="15.75" x14ac:dyDescent="0.2">
      <c r="E43" s="144"/>
      <c r="F43" s="27">
        <v>150</v>
      </c>
      <c r="G43" s="62">
        <v>112.2</v>
      </c>
      <c r="H43" s="67">
        <v>79.930000000000007</v>
      </c>
      <c r="I43" s="63">
        <v>11.93</v>
      </c>
      <c r="J43" s="63"/>
      <c r="K43" s="28">
        <f t="shared" si="15"/>
        <v>2.4000000000000021</v>
      </c>
      <c r="L43" s="28">
        <f t="shared" si="19"/>
        <v>51.93600000000005</v>
      </c>
      <c r="M43" s="29">
        <f t="shared" si="20"/>
        <v>71.800921658986255</v>
      </c>
      <c r="N43" s="25"/>
      <c r="O43" s="80">
        <v>23.4</v>
      </c>
      <c r="P43" s="63">
        <v>9.98</v>
      </c>
      <c r="Q43" s="63">
        <v>10.74</v>
      </c>
      <c r="R43" s="30">
        <f t="shared" si="21"/>
        <v>2.5999999999999979</v>
      </c>
      <c r="S43" s="127">
        <f t="shared" si="16"/>
        <v>58.811999999999955</v>
      </c>
      <c r="T43" s="128">
        <f t="shared" si="17"/>
        <v>81.306912442396253</v>
      </c>
      <c r="U43" s="147"/>
      <c r="V43" s="71">
        <f t="shared" si="18"/>
        <v>99.979144385026743</v>
      </c>
    </row>
    <row r="44" spans="1:41" ht="15.75" x14ac:dyDescent="0.2">
      <c r="E44" s="144"/>
      <c r="F44" s="27">
        <v>160</v>
      </c>
      <c r="G44" s="62">
        <v>113.8</v>
      </c>
      <c r="H44" s="67">
        <v>79.87</v>
      </c>
      <c r="I44" s="63">
        <v>11.69</v>
      </c>
      <c r="J44" s="63"/>
      <c r="K44" s="28">
        <f t="shared" si="15"/>
        <v>2.4000000000000021</v>
      </c>
      <c r="L44" s="28">
        <f t="shared" si="19"/>
        <v>51.93600000000005</v>
      </c>
      <c r="M44" s="29">
        <f t="shared" si="20"/>
        <v>71.800921658986255</v>
      </c>
      <c r="N44" s="25"/>
      <c r="O44" s="80">
        <v>24.3</v>
      </c>
      <c r="P44" s="63">
        <v>9.86</v>
      </c>
      <c r="Q44" s="63">
        <v>10.8</v>
      </c>
      <c r="R44" s="30">
        <f t="shared" si="21"/>
        <v>0.60000000000000497</v>
      </c>
      <c r="S44" s="127">
        <f t="shared" si="16"/>
        <v>13.572000000000113</v>
      </c>
      <c r="T44" s="128">
        <f t="shared" si="17"/>
        <v>18.763133640553153</v>
      </c>
      <c r="U44" s="147"/>
      <c r="V44" s="71">
        <f t="shared" si="18"/>
        <v>99.978646748681896</v>
      </c>
    </row>
    <row r="45" spans="1:41" ht="15.75" x14ac:dyDescent="0.2">
      <c r="E45" s="144"/>
      <c r="F45" s="27">
        <v>170</v>
      </c>
      <c r="G45" s="62">
        <v>115.5</v>
      </c>
      <c r="H45" s="67">
        <v>79.98</v>
      </c>
      <c r="I45" s="63">
        <v>11.47</v>
      </c>
      <c r="J45" s="63"/>
      <c r="K45" s="28">
        <f t="shared" si="15"/>
        <v>2.1999999999999886</v>
      </c>
      <c r="L45" s="28">
        <f t="shared" si="19"/>
        <v>47.607999999999755</v>
      </c>
      <c r="M45" s="29">
        <f t="shared" si="20"/>
        <v>65.817511520736986</v>
      </c>
      <c r="N45" s="25"/>
      <c r="O45" s="80">
        <v>25.5</v>
      </c>
      <c r="P45" s="63">
        <v>10.14</v>
      </c>
      <c r="Q45" s="63">
        <v>11</v>
      </c>
      <c r="R45" s="30">
        <f t="shared" si="21"/>
        <v>1.9999999999999929</v>
      </c>
      <c r="S45" s="127">
        <f t="shared" si="16"/>
        <v>45.239999999999839</v>
      </c>
      <c r="T45" s="128">
        <f t="shared" si="17"/>
        <v>62.543778801843089</v>
      </c>
      <c r="U45" s="148"/>
      <c r="V45" s="71">
        <f t="shared" si="18"/>
        <v>99.977922077922074</v>
      </c>
    </row>
    <row r="46" spans="1:41" ht="16.5" thickBot="1" x14ac:dyDescent="0.25">
      <c r="E46" s="145"/>
      <c r="F46" s="31">
        <v>180</v>
      </c>
      <c r="G46" s="64">
        <v>116.7</v>
      </c>
      <c r="H46" s="68">
        <v>80.02</v>
      </c>
      <c r="I46" s="65">
        <v>11.14</v>
      </c>
      <c r="J46" s="65"/>
      <c r="K46" s="32">
        <f t="shared" si="15"/>
        <v>3.3000000000000007</v>
      </c>
      <c r="L46" s="32">
        <f t="shared" si="19"/>
        <v>71.41200000000002</v>
      </c>
      <c r="M46" s="33">
        <f t="shared" si="20"/>
        <v>98.726267281106018</v>
      </c>
      <c r="N46" s="25"/>
      <c r="O46" s="81">
        <v>26.4</v>
      </c>
      <c r="P46" s="65">
        <v>10.31</v>
      </c>
      <c r="Q46" s="65">
        <v>11.23</v>
      </c>
      <c r="R46" s="34">
        <f t="shared" si="21"/>
        <v>2.3000000000000043</v>
      </c>
      <c r="S46" s="129">
        <f t="shared" si="16"/>
        <v>52.026000000000096</v>
      </c>
      <c r="T46" s="130">
        <f t="shared" si="17"/>
        <v>71.925345622119949</v>
      </c>
      <c r="U46" s="65">
        <v>75.900000000000006</v>
      </c>
      <c r="V46" s="71">
        <f t="shared" si="18"/>
        <v>99.977377892030844</v>
      </c>
      <c r="AG46" s="84"/>
    </row>
    <row r="47" spans="1:41" ht="17.25" thickTop="1" thickBot="1" x14ac:dyDescent="0.25">
      <c r="E47" s="35"/>
      <c r="F47" s="25"/>
      <c r="G47" s="25"/>
      <c r="H47" s="25"/>
      <c r="I47" s="25"/>
      <c r="J47" s="25"/>
      <c r="K47" s="25"/>
      <c r="L47" s="36" t="s">
        <v>17</v>
      </c>
      <c r="M47" s="37">
        <f>AVERAGE(M29:M46)</f>
        <v>75.789861751152046</v>
      </c>
      <c r="N47" s="25"/>
      <c r="O47" s="25"/>
      <c r="P47" s="25"/>
      <c r="Q47" s="25"/>
      <c r="R47" s="88"/>
      <c r="S47" s="36" t="s">
        <v>17</v>
      </c>
      <c r="T47" s="37">
        <f>AVERAGE(T29:T46)</f>
        <v>51.772350230414766</v>
      </c>
      <c r="U47" s="25"/>
      <c r="V47" s="124">
        <f>AVERAGE(V29:V46)</f>
        <v>99.982702939619514</v>
      </c>
      <c r="AG47" s="84"/>
    </row>
    <row r="48" spans="1:41" ht="17.25" thickTop="1" thickBot="1" x14ac:dyDescent="0.25">
      <c r="E48" s="35"/>
      <c r="F48" s="25"/>
      <c r="G48" s="25"/>
      <c r="H48" s="25"/>
      <c r="I48" s="25"/>
      <c r="J48" s="25"/>
      <c r="K48" s="25"/>
      <c r="L48" s="36" t="s">
        <v>16</v>
      </c>
      <c r="M48" s="37">
        <f>((I28-I46)*$C$11/100)/(180/60)/$C$5</f>
        <v>75.789861751152046</v>
      </c>
      <c r="N48" s="25"/>
      <c r="O48" s="25"/>
      <c r="P48" s="25"/>
      <c r="Q48" s="25"/>
      <c r="R48" s="25"/>
      <c r="S48" s="38" t="s">
        <v>16</v>
      </c>
      <c r="T48" s="39">
        <f>-((Q28-Q46)*$C$12/100)/(180/60)/$C$5</f>
        <v>51.772350230414752</v>
      </c>
      <c r="U48" s="25"/>
      <c r="AG48" s="84"/>
    </row>
    <row r="49" spans="5:32" ht="15.75" thickTop="1" thickBot="1" x14ac:dyDescent="0.2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2"/>
      <c r="V49" s="74"/>
    </row>
    <row r="50" spans="5:32" ht="19.5" thickTop="1" thickBot="1" x14ac:dyDescent="0.25">
      <c r="E50" s="140" t="s">
        <v>14</v>
      </c>
      <c r="F50" s="43"/>
      <c r="G50" s="152" t="s">
        <v>10</v>
      </c>
      <c r="H50" s="153"/>
      <c r="I50" s="153"/>
      <c r="J50" s="153"/>
      <c r="K50" s="153"/>
      <c r="L50" s="153"/>
      <c r="M50" s="154"/>
      <c r="N50" s="35"/>
      <c r="O50" s="152" t="s">
        <v>11</v>
      </c>
      <c r="P50" s="153"/>
      <c r="Q50" s="153"/>
      <c r="R50" s="153"/>
      <c r="S50" s="153"/>
      <c r="T50" s="153"/>
      <c r="U50" s="153"/>
      <c r="V50" s="154"/>
      <c r="AB50" s="84"/>
      <c r="AC50" s="84"/>
    </row>
    <row r="51" spans="5:32" ht="20.25" thickTop="1" thickBot="1" x14ac:dyDescent="0.3">
      <c r="E51" s="141"/>
      <c r="F51" s="39" t="s">
        <v>7</v>
      </c>
      <c r="G51" s="92" t="s">
        <v>8</v>
      </c>
      <c r="H51" s="45" t="s">
        <v>22</v>
      </c>
      <c r="I51" s="46" t="s">
        <v>9</v>
      </c>
      <c r="J51" s="46" t="s">
        <v>23</v>
      </c>
      <c r="K51" s="46" t="s">
        <v>40</v>
      </c>
      <c r="L51" s="46" t="s">
        <v>24</v>
      </c>
      <c r="M51" s="39" t="s">
        <v>25</v>
      </c>
      <c r="N51" s="47"/>
      <c r="O51" s="126" t="s">
        <v>26</v>
      </c>
      <c r="P51" s="48" t="s">
        <v>27</v>
      </c>
      <c r="Q51" s="48" t="s">
        <v>37</v>
      </c>
      <c r="R51" s="48" t="s">
        <v>28</v>
      </c>
      <c r="S51" s="49" t="s">
        <v>29</v>
      </c>
      <c r="T51" s="53" t="s">
        <v>30</v>
      </c>
      <c r="U51" s="54" t="s">
        <v>20</v>
      </c>
      <c r="V51" s="18" t="s">
        <v>21</v>
      </c>
      <c r="AB51" s="84"/>
      <c r="AC51" s="84"/>
    </row>
    <row r="52" spans="5:32" ht="16.5" thickTop="1" x14ac:dyDescent="0.2">
      <c r="E52" s="141"/>
      <c r="F52" s="22">
        <v>0</v>
      </c>
      <c r="G52" s="60">
        <v>92.5</v>
      </c>
      <c r="H52" s="67">
        <v>78.089999999999989</v>
      </c>
      <c r="I52" s="61">
        <v>15.5</v>
      </c>
      <c r="J52" s="61"/>
      <c r="K52" s="23"/>
      <c r="L52" s="23"/>
      <c r="M52" s="24"/>
      <c r="N52" s="25"/>
      <c r="O52" s="79">
        <v>6.4700000000000006</v>
      </c>
      <c r="P52" s="61">
        <v>9.5400000000000009</v>
      </c>
      <c r="Q52" s="61">
        <v>8.0500000000000007</v>
      </c>
      <c r="R52" s="105"/>
      <c r="S52" s="26"/>
      <c r="T52" s="23"/>
      <c r="U52" s="82">
        <v>60</v>
      </c>
      <c r="V52" s="70"/>
      <c r="AB52" s="84"/>
      <c r="AC52" s="84"/>
    </row>
    <row r="53" spans="5:32" ht="15.75" x14ac:dyDescent="0.2">
      <c r="E53" s="141"/>
      <c r="F53" s="27">
        <v>10</v>
      </c>
      <c r="G53" s="60">
        <v>93.6</v>
      </c>
      <c r="H53" s="67">
        <v>79.38</v>
      </c>
      <c r="I53" s="63">
        <v>15.280000000000001</v>
      </c>
      <c r="J53" s="63">
        <v>2.1999999999999886</v>
      </c>
      <c r="K53" s="28">
        <f t="shared" ref="K53:K70" si="22">J53/10</f>
        <v>0.21999999999999886</v>
      </c>
      <c r="L53" s="28">
        <f t="shared" ref="L53:L70" si="23">J53*$C$11</f>
        <v>47.607999999999755</v>
      </c>
      <c r="M53" s="29">
        <f>(L53/1000)/((1/6)*$C$5)</f>
        <v>65.817511520736986</v>
      </c>
      <c r="N53" s="25"/>
      <c r="O53" s="80">
        <v>7.9749999999999996</v>
      </c>
      <c r="P53" s="63">
        <v>11.620000000000001</v>
      </c>
      <c r="Q53" s="63">
        <v>8.23</v>
      </c>
      <c r="R53" s="106">
        <f>-(Q52-Q53)*10</f>
        <v>1.7999999999999972</v>
      </c>
      <c r="S53" s="127">
        <f>R53*$C$12</f>
        <v>40.715999999999937</v>
      </c>
      <c r="T53" s="128">
        <f t="shared" ref="T53:T70" si="24">(S53/1000)/((1/6)*$C$5)</f>
        <v>56.289400921658903</v>
      </c>
      <c r="U53" s="146"/>
      <c r="V53" s="71">
        <f t="shared" ref="V53:V70" si="25">(1-((O53/1000)/G53))*100</f>
        <v>99.991479700854697</v>
      </c>
      <c r="Y53" s="84"/>
      <c r="AB53" s="84"/>
      <c r="AC53" s="84"/>
    </row>
    <row r="54" spans="5:32" ht="15.75" x14ac:dyDescent="0.2">
      <c r="E54" s="141"/>
      <c r="F54" s="27">
        <v>20</v>
      </c>
      <c r="G54" s="60">
        <v>94.8</v>
      </c>
      <c r="H54" s="67">
        <v>80.36999999999999</v>
      </c>
      <c r="I54" s="63">
        <v>15.05</v>
      </c>
      <c r="J54" s="63">
        <v>2.3000000000000043</v>
      </c>
      <c r="K54" s="28">
        <f t="shared" si="22"/>
        <v>0.23000000000000043</v>
      </c>
      <c r="L54" s="28">
        <f t="shared" si="23"/>
        <v>49.772000000000091</v>
      </c>
      <c r="M54" s="29">
        <f t="shared" ref="M54:M70" si="26">(L54/1000)/((1/6)*$C$5)</f>
        <v>68.809216589861876</v>
      </c>
      <c r="N54" s="25"/>
      <c r="O54" s="80">
        <v>9.2799999999999994</v>
      </c>
      <c r="P54" s="63">
        <v>10.57</v>
      </c>
      <c r="Q54" s="63">
        <v>8.3249999999999993</v>
      </c>
      <c r="R54" s="106">
        <f t="shared" ref="R54:R70" si="27">-(Q53-Q54)*10</f>
        <v>0.94999999999998863</v>
      </c>
      <c r="S54" s="127">
        <f t="shared" ref="S54:S70" si="28">R54*$C$12</f>
        <v>21.488999999999745</v>
      </c>
      <c r="T54" s="128">
        <f t="shared" si="24"/>
        <v>29.708294930875223</v>
      </c>
      <c r="U54" s="147"/>
      <c r="V54" s="71">
        <f t="shared" si="25"/>
        <v>99.990210970464133</v>
      </c>
      <c r="Y54" s="84"/>
      <c r="AB54" s="84"/>
      <c r="AC54" s="84"/>
      <c r="AE54" s="84"/>
      <c r="AF54" s="84"/>
    </row>
    <row r="55" spans="5:32" ht="15.75" x14ac:dyDescent="0.2">
      <c r="E55" s="141"/>
      <c r="F55" s="27">
        <v>30</v>
      </c>
      <c r="G55" s="60">
        <v>95.899999999999991</v>
      </c>
      <c r="H55" s="67">
        <v>80.52</v>
      </c>
      <c r="I55" s="63">
        <v>14.600000000000001</v>
      </c>
      <c r="J55" s="63">
        <v>4.5</v>
      </c>
      <c r="K55" s="28">
        <f t="shared" si="22"/>
        <v>0.45</v>
      </c>
      <c r="L55" s="28">
        <f t="shared" si="23"/>
        <v>97.38</v>
      </c>
      <c r="M55" s="29">
        <f t="shared" si="26"/>
        <v>134.62672811059906</v>
      </c>
      <c r="N55" s="25"/>
      <c r="O55" s="80">
        <v>10.565</v>
      </c>
      <c r="P55" s="63">
        <v>10.23</v>
      </c>
      <c r="Q55" s="63">
        <v>8.4649999999999999</v>
      </c>
      <c r="R55" s="106">
        <f t="shared" si="27"/>
        <v>1.4000000000000057</v>
      </c>
      <c r="S55" s="127">
        <f t="shared" si="28"/>
        <v>31.668000000000131</v>
      </c>
      <c r="T55" s="128">
        <f t="shared" si="24"/>
        <v>43.780645161290508</v>
      </c>
      <c r="U55" s="147"/>
      <c r="V55" s="71">
        <f t="shared" si="25"/>
        <v>99.988983315954115</v>
      </c>
      <c r="Y55" s="84"/>
      <c r="AE55" s="84"/>
      <c r="AF55" s="84"/>
    </row>
    <row r="56" spans="5:32" ht="15.75" x14ac:dyDescent="0.2">
      <c r="E56" s="141"/>
      <c r="F56" s="27">
        <v>40</v>
      </c>
      <c r="G56" s="60">
        <v>97.2</v>
      </c>
      <c r="H56" s="67">
        <v>79.929999999999993</v>
      </c>
      <c r="I56" s="63">
        <v>14.500000000000002</v>
      </c>
      <c r="J56" s="63">
        <v>1</v>
      </c>
      <c r="K56" s="28">
        <f t="shared" si="22"/>
        <v>0.1</v>
      </c>
      <c r="L56" s="28">
        <f t="shared" si="23"/>
        <v>21.64</v>
      </c>
      <c r="M56" s="29">
        <f t="shared" si="26"/>
        <v>29.917050691244238</v>
      </c>
      <c r="N56" s="25"/>
      <c r="O56" s="80">
        <v>11.635000000000002</v>
      </c>
      <c r="P56" s="63">
        <v>10.620000000000001</v>
      </c>
      <c r="Q56" s="63">
        <v>8.625</v>
      </c>
      <c r="R56" s="106">
        <f t="shared" si="27"/>
        <v>1.6000000000000014</v>
      </c>
      <c r="S56" s="127">
        <f t="shared" si="28"/>
        <v>36.192000000000036</v>
      </c>
      <c r="T56" s="128">
        <f t="shared" si="24"/>
        <v>50.035023041474709</v>
      </c>
      <c r="U56" s="147"/>
      <c r="V56" s="71">
        <f t="shared" si="25"/>
        <v>99.988029835390947</v>
      </c>
      <c r="Y56" s="84"/>
    </row>
    <row r="57" spans="5:32" ht="15.75" x14ac:dyDescent="0.2">
      <c r="E57" s="141"/>
      <c r="F57" s="27">
        <v>50</v>
      </c>
      <c r="G57" s="60">
        <v>98.3</v>
      </c>
      <c r="H57" s="67">
        <v>80.19</v>
      </c>
      <c r="I57" s="63">
        <v>14.300000000000002</v>
      </c>
      <c r="J57" s="63">
        <v>1.9999999999999929</v>
      </c>
      <c r="K57" s="28">
        <f t="shared" si="22"/>
        <v>0.19999999999999929</v>
      </c>
      <c r="L57" s="28">
        <f t="shared" si="23"/>
        <v>43.279999999999845</v>
      </c>
      <c r="M57" s="29">
        <f t="shared" si="26"/>
        <v>59.834101382488271</v>
      </c>
      <c r="N57" s="25"/>
      <c r="O57" s="80">
        <v>12.265000000000001</v>
      </c>
      <c r="P57" s="63">
        <v>10.34</v>
      </c>
      <c r="Q57" s="63">
        <v>8.8149999999999995</v>
      </c>
      <c r="R57" s="106">
        <f t="shared" si="27"/>
        <v>1.899999999999995</v>
      </c>
      <c r="S57" s="127">
        <f t="shared" si="28"/>
        <v>42.977999999999888</v>
      </c>
      <c r="T57" s="128">
        <f t="shared" si="24"/>
        <v>59.416589861751007</v>
      </c>
      <c r="U57" s="147"/>
      <c r="V57" s="71">
        <f t="shared" si="25"/>
        <v>99.987522889114956</v>
      </c>
      <c r="Y57" s="84"/>
    </row>
    <row r="58" spans="5:32" ht="15.75" x14ac:dyDescent="0.2">
      <c r="E58" s="141"/>
      <c r="F58" s="27">
        <v>60</v>
      </c>
      <c r="G58" s="60">
        <v>99.5</v>
      </c>
      <c r="H58" s="67">
        <v>80.11</v>
      </c>
      <c r="I58" s="63">
        <v>13.910000000000002</v>
      </c>
      <c r="J58" s="63">
        <v>3.9000000000000057</v>
      </c>
      <c r="K58" s="28">
        <f t="shared" si="22"/>
        <v>0.39000000000000057</v>
      </c>
      <c r="L58" s="28">
        <f t="shared" si="23"/>
        <v>84.396000000000129</v>
      </c>
      <c r="M58" s="29">
        <f t="shared" si="26"/>
        <v>116.6764976958527</v>
      </c>
      <c r="N58" s="25"/>
      <c r="O58" s="80">
        <v>13.49</v>
      </c>
      <c r="P58" s="63">
        <v>10.3</v>
      </c>
      <c r="Q58" s="63">
        <v>8.9249999999999989</v>
      </c>
      <c r="R58" s="106">
        <f t="shared" si="27"/>
        <v>1.0999999999999943</v>
      </c>
      <c r="S58" s="127">
        <f t="shared" si="28"/>
        <v>24.881999999999874</v>
      </c>
      <c r="T58" s="128">
        <f t="shared" si="24"/>
        <v>34.399078341013649</v>
      </c>
      <c r="U58" s="147"/>
      <c r="V58" s="71">
        <f t="shared" si="25"/>
        <v>99.986442211055277</v>
      </c>
    </row>
    <row r="59" spans="5:32" ht="15.75" x14ac:dyDescent="0.2">
      <c r="E59" s="141"/>
      <c r="F59" s="27">
        <v>70</v>
      </c>
      <c r="G59" s="60">
        <v>100.8</v>
      </c>
      <c r="H59" s="67">
        <v>80.149999999999991</v>
      </c>
      <c r="I59" s="63">
        <v>13.770000000000001</v>
      </c>
      <c r="J59" s="63">
        <v>1.4000000000000057</v>
      </c>
      <c r="K59" s="28">
        <f t="shared" si="22"/>
        <v>0.14000000000000057</v>
      </c>
      <c r="L59" s="28">
        <f t="shared" si="23"/>
        <v>30.296000000000124</v>
      </c>
      <c r="M59" s="29">
        <f t="shared" si="26"/>
        <v>41.883870967742112</v>
      </c>
      <c r="N59" s="25"/>
      <c r="O59" s="80">
        <v>14.795000000000002</v>
      </c>
      <c r="P59" s="63">
        <v>10.210000000000001</v>
      </c>
      <c r="Q59" s="63">
        <v>9.0999999999999979</v>
      </c>
      <c r="R59" s="106">
        <f t="shared" si="27"/>
        <v>1.7499999999999893</v>
      </c>
      <c r="S59" s="127">
        <f t="shared" si="28"/>
        <v>39.584999999999759</v>
      </c>
      <c r="T59" s="128">
        <f t="shared" si="24"/>
        <v>54.72580645161257</v>
      </c>
      <c r="U59" s="147"/>
      <c r="V59" s="71">
        <f t="shared" si="25"/>
        <v>99.98532242063493</v>
      </c>
    </row>
    <row r="60" spans="5:32" ht="15.75" x14ac:dyDescent="0.2">
      <c r="E60" s="141"/>
      <c r="F60" s="27">
        <v>80</v>
      </c>
      <c r="G60" s="60">
        <v>102.1</v>
      </c>
      <c r="H60" s="67">
        <v>80.14</v>
      </c>
      <c r="I60" s="63">
        <v>13.580000000000002</v>
      </c>
      <c r="J60" s="63">
        <v>1.899999999999995</v>
      </c>
      <c r="K60" s="28">
        <f t="shared" si="22"/>
        <v>0.1899999999999995</v>
      </c>
      <c r="L60" s="28">
        <f t="shared" si="23"/>
        <v>41.115999999999893</v>
      </c>
      <c r="M60" s="29">
        <f t="shared" si="26"/>
        <v>56.842396313363913</v>
      </c>
      <c r="N60" s="25"/>
      <c r="O60" s="80">
        <v>15.52</v>
      </c>
      <c r="P60" s="63">
        <v>10.120000000000001</v>
      </c>
      <c r="Q60" s="63">
        <v>9.3149999999999977</v>
      </c>
      <c r="R60" s="106">
        <f t="shared" si="27"/>
        <v>2.1499999999999986</v>
      </c>
      <c r="S60" s="127">
        <f t="shared" si="28"/>
        <v>48.632999999999967</v>
      </c>
      <c r="T60" s="128">
        <f t="shared" si="24"/>
        <v>67.234562211981526</v>
      </c>
      <c r="U60" s="147"/>
      <c r="V60" s="71">
        <f t="shared" si="25"/>
        <v>99.984799216454462</v>
      </c>
    </row>
    <row r="61" spans="5:32" ht="15.75" x14ac:dyDescent="0.2">
      <c r="E61" s="141"/>
      <c r="F61" s="27">
        <v>90</v>
      </c>
      <c r="G61" s="60">
        <v>103.6</v>
      </c>
      <c r="H61" s="67">
        <v>79.94</v>
      </c>
      <c r="I61" s="63">
        <v>13.300000000000002</v>
      </c>
      <c r="J61" s="63">
        <v>2.7999999999999936</v>
      </c>
      <c r="K61" s="28">
        <f t="shared" si="22"/>
        <v>0.27999999999999936</v>
      </c>
      <c r="L61" s="28">
        <f t="shared" si="23"/>
        <v>60.591999999999864</v>
      </c>
      <c r="M61" s="29">
        <f t="shared" si="26"/>
        <v>83.767741935483684</v>
      </c>
      <c r="N61" s="25"/>
      <c r="O61" s="80">
        <v>16.505000000000003</v>
      </c>
      <c r="P61" s="63">
        <v>9.9600000000000009</v>
      </c>
      <c r="Q61" s="63">
        <v>9.5249999999999986</v>
      </c>
      <c r="R61" s="106">
        <f t="shared" si="27"/>
        <v>2.1000000000000085</v>
      </c>
      <c r="S61" s="127">
        <f t="shared" si="28"/>
        <v>47.502000000000194</v>
      </c>
      <c r="T61" s="128">
        <f t="shared" si="24"/>
        <v>65.670967741935755</v>
      </c>
      <c r="U61" s="147"/>
      <c r="V61" s="71">
        <f t="shared" si="25"/>
        <v>99.98406853281854</v>
      </c>
    </row>
    <row r="62" spans="5:32" ht="15.75" x14ac:dyDescent="0.2">
      <c r="E62" s="141"/>
      <c r="F62" s="27">
        <v>100</v>
      </c>
      <c r="G62" s="60">
        <v>104.8</v>
      </c>
      <c r="H62" s="67">
        <v>80.059999999999988</v>
      </c>
      <c r="I62" s="63">
        <v>13.050000000000002</v>
      </c>
      <c r="J62" s="63">
        <v>2.5</v>
      </c>
      <c r="K62" s="28">
        <f t="shared" si="22"/>
        <v>0.25</v>
      </c>
      <c r="L62" s="28">
        <f t="shared" si="23"/>
        <v>54.1</v>
      </c>
      <c r="M62" s="29">
        <f t="shared" si="26"/>
        <v>74.792626728110605</v>
      </c>
      <c r="N62" s="25"/>
      <c r="O62" s="80">
        <v>17.484999999999999</v>
      </c>
      <c r="P62" s="63">
        <v>10.120000000000001</v>
      </c>
      <c r="Q62" s="63">
        <v>9.7849999999999984</v>
      </c>
      <c r="R62" s="106">
        <f t="shared" si="27"/>
        <v>2.5999999999999979</v>
      </c>
      <c r="S62" s="127">
        <f t="shared" si="28"/>
        <v>58.811999999999955</v>
      </c>
      <c r="T62" s="128">
        <f t="shared" si="24"/>
        <v>81.306912442396253</v>
      </c>
      <c r="U62" s="147"/>
      <c r="V62" s="71">
        <f t="shared" si="25"/>
        <v>99.983315839694654</v>
      </c>
    </row>
    <row r="63" spans="5:32" ht="15.75" x14ac:dyDescent="0.2">
      <c r="E63" s="141"/>
      <c r="F63" s="27">
        <v>110</v>
      </c>
      <c r="G63" s="60">
        <v>106.2</v>
      </c>
      <c r="H63" s="67">
        <v>79.94</v>
      </c>
      <c r="I63" s="63">
        <v>12.720000000000002</v>
      </c>
      <c r="J63" s="63">
        <v>3.3000000000000007</v>
      </c>
      <c r="K63" s="28">
        <f t="shared" si="22"/>
        <v>0.33000000000000007</v>
      </c>
      <c r="L63" s="28">
        <f t="shared" si="23"/>
        <v>71.41200000000002</v>
      </c>
      <c r="M63" s="29">
        <f t="shared" si="26"/>
        <v>98.726267281106018</v>
      </c>
      <c r="N63" s="25"/>
      <c r="O63" s="80">
        <v>18.03</v>
      </c>
      <c r="P63" s="63">
        <v>10.130000000000001</v>
      </c>
      <c r="Q63" s="63">
        <v>9.9249999999999972</v>
      </c>
      <c r="R63" s="106">
        <f t="shared" si="27"/>
        <v>1.3999999999999879</v>
      </c>
      <c r="S63" s="127">
        <f t="shared" si="28"/>
        <v>31.667999999999729</v>
      </c>
      <c r="T63" s="128">
        <f t="shared" si="24"/>
        <v>43.780645161289954</v>
      </c>
      <c r="U63" s="147"/>
      <c r="V63" s="71">
        <f t="shared" si="25"/>
        <v>99.983022598870051</v>
      </c>
    </row>
    <row r="64" spans="5:32" ht="15.75" x14ac:dyDescent="0.2">
      <c r="E64" s="141"/>
      <c r="F64" s="27">
        <v>120</v>
      </c>
      <c r="G64" s="60">
        <v>107.5</v>
      </c>
      <c r="H64" s="67">
        <v>80</v>
      </c>
      <c r="I64" s="63">
        <v>12.550000000000002</v>
      </c>
      <c r="J64" s="63">
        <v>1.6999999999999993</v>
      </c>
      <c r="K64" s="28">
        <f t="shared" si="22"/>
        <v>0.16999999999999993</v>
      </c>
      <c r="L64" s="28">
        <f t="shared" si="23"/>
        <v>36.787999999999982</v>
      </c>
      <c r="M64" s="29">
        <f t="shared" si="26"/>
        <v>50.858986175115184</v>
      </c>
      <c r="N64" s="25"/>
      <c r="O64" s="80">
        <v>19.314999999999998</v>
      </c>
      <c r="P64" s="63">
        <v>10.06</v>
      </c>
      <c r="Q64" s="63">
        <v>9.9999999999999964</v>
      </c>
      <c r="R64" s="106">
        <f t="shared" si="27"/>
        <v>0.74999999999999289</v>
      </c>
      <c r="S64" s="127">
        <f t="shared" si="28"/>
        <v>16.96499999999984</v>
      </c>
      <c r="T64" s="128">
        <f t="shared" si="24"/>
        <v>23.453917050691025</v>
      </c>
      <c r="U64" s="147"/>
      <c r="V64" s="71">
        <f t="shared" si="25"/>
        <v>99.982032558139537</v>
      </c>
    </row>
    <row r="65" spans="5:22" ht="15.75" x14ac:dyDescent="0.2">
      <c r="E65" s="141"/>
      <c r="F65" s="27">
        <v>130</v>
      </c>
      <c r="G65" s="60">
        <v>109</v>
      </c>
      <c r="H65" s="67">
        <v>80.069999999999993</v>
      </c>
      <c r="I65" s="63">
        <v>12.250000000000002</v>
      </c>
      <c r="J65" s="63">
        <v>3.0000000000000071</v>
      </c>
      <c r="K65" s="28">
        <f t="shared" si="22"/>
        <v>0.30000000000000071</v>
      </c>
      <c r="L65" s="28">
        <f t="shared" si="23"/>
        <v>64.920000000000158</v>
      </c>
      <c r="M65" s="29">
        <f t="shared" si="26"/>
        <v>89.751152073732939</v>
      </c>
      <c r="N65" s="25"/>
      <c r="O65" s="80">
        <v>19.914999999999999</v>
      </c>
      <c r="P65" s="63">
        <v>10.210000000000001</v>
      </c>
      <c r="Q65" s="63">
        <v>10.249999999999996</v>
      </c>
      <c r="R65" s="106">
        <f t="shared" si="27"/>
        <v>2.5</v>
      </c>
      <c r="S65" s="127">
        <f t="shared" si="28"/>
        <v>56.550000000000004</v>
      </c>
      <c r="T65" s="128">
        <f t="shared" si="24"/>
        <v>78.179723502304157</v>
      </c>
      <c r="U65" s="147"/>
      <c r="V65" s="71">
        <f t="shared" si="25"/>
        <v>99.981729357798173</v>
      </c>
    </row>
    <row r="66" spans="5:22" ht="15.75" x14ac:dyDescent="0.2">
      <c r="E66" s="141"/>
      <c r="F66" s="27">
        <v>140</v>
      </c>
      <c r="G66" s="60">
        <v>110.5</v>
      </c>
      <c r="H66" s="67">
        <v>80.03</v>
      </c>
      <c r="I66" s="63">
        <v>12.050000000000002</v>
      </c>
      <c r="J66" s="63">
        <v>1.9999999999999929</v>
      </c>
      <c r="K66" s="28">
        <f t="shared" si="22"/>
        <v>0.19999999999999929</v>
      </c>
      <c r="L66" s="28">
        <f t="shared" si="23"/>
        <v>43.279999999999845</v>
      </c>
      <c r="M66" s="29">
        <f t="shared" si="26"/>
        <v>59.834101382488271</v>
      </c>
      <c r="N66" s="25"/>
      <c r="O66" s="80">
        <v>20.664999999999999</v>
      </c>
      <c r="P66" s="63">
        <v>10.130000000000001</v>
      </c>
      <c r="Q66" s="63">
        <v>10.439999999999998</v>
      </c>
      <c r="R66" s="106">
        <f t="shared" si="27"/>
        <v>1.9000000000000128</v>
      </c>
      <c r="S66" s="127">
        <f t="shared" si="28"/>
        <v>42.978000000000293</v>
      </c>
      <c r="T66" s="128">
        <f t="shared" si="24"/>
        <v>59.416589861751561</v>
      </c>
      <c r="U66" s="147"/>
      <c r="V66" s="71">
        <f t="shared" si="25"/>
        <v>99.981298642533929</v>
      </c>
    </row>
    <row r="67" spans="5:22" ht="15.75" x14ac:dyDescent="0.2">
      <c r="E67" s="141"/>
      <c r="F67" s="27">
        <v>150</v>
      </c>
      <c r="G67" s="60">
        <v>111.8</v>
      </c>
      <c r="H67" s="67">
        <v>79.949999999999989</v>
      </c>
      <c r="I67" s="63">
        <v>11.790000000000003</v>
      </c>
      <c r="J67" s="63">
        <v>2.6</v>
      </c>
      <c r="K67" s="28">
        <f t="shared" si="22"/>
        <v>0.26</v>
      </c>
      <c r="L67" s="28">
        <f t="shared" si="23"/>
        <v>56.264000000000003</v>
      </c>
      <c r="M67" s="29">
        <f t="shared" si="26"/>
        <v>77.784331797235026</v>
      </c>
      <c r="N67" s="25"/>
      <c r="O67" s="80">
        <v>21.52</v>
      </c>
      <c r="P67" s="63">
        <v>10.130000000000001</v>
      </c>
      <c r="Q67" s="63">
        <v>10.644999999999998</v>
      </c>
      <c r="R67" s="106">
        <f t="shared" si="27"/>
        <v>2.0500000000000007</v>
      </c>
      <c r="S67" s="127">
        <f t="shared" si="28"/>
        <v>46.371000000000016</v>
      </c>
      <c r="T67" s="128">
        <f t="shared" si="24"/>
        <v>64.107373271889429</v>
      </c>
      <c r="U67" s="147"/>
      <c r="V67" s="71">
        <f t="shared" si="25"/>
        <v>99.980751341681568</v>
      </c>
    </row>
    <row r="68" spans="5:22" ht="15.75" x14ac:dyDescent="0.2">
      <c r="E68" s="141"/>
      <c r="F68" s="27">
        <v>160</v>
      </c>
      <c r="G68" s="60">
        <v>113.3</v>
      </c>
      <c r="H68" s="67">
        <v>80.11999999999999</v>
      </c>
      <c r="I68" s="63">
        <v>11.490000000000002</v>
      </c>
      <c r="J68" s="63">
        <v>3.0000000000000071</v>
      </c>
      <c r="K68" s="28">
        <f t="shared" si="22"/>
        <v>0.30000000000000071</v>
      </c>
      <c r="L68" s="28">
        <f t="shared" si="23"/>
        <v>64.920000000000158</v>
      </c>
      <c r="M68" s="29">
        <f t="shared" si="26"/>
        <v>89.751152073732939</v>
      </c>
      <c r="N68" s="25"/>
      <c r="O68" s="80">
        <v>22.35</v>
      </c>
      <c r="P68" s="63">
        <v>10.01</v>
      </c>
      <c r="Q68" s="63">
        <v>10.799999999999997</v>
      </c>
      <c r="R68" s="106">
        <f t="shared" si="27"/>
        <v>1.5499999999999936</v>
      </c>
      <c r="S68" s="127">
        <f t="shared" si="28"/>
        <v>35.060999999999858</v>
      </c>
      <c r="T68" s="128">
        <f t="shared" si="24"/>
        <v>48.471428571428376</v>
      </c>
      <c r="U68" s="147"/>
      <c r="V68" s="71">
        <f t="shared" si="25"/>
        <v>99.980273609885259</v>
      </c>
    </row>
    <row r="69" spans="5:22" ht="15.75" x14ac:dyDescent="0.2">
      <c r="E69" s="141"/>
      <c r="F69" s="27">
        <v>170</v>
      </c>
      <c r="G69" s="60">
        <v>114.8</v>
      </c>
      <c r="H69" s="67">
        <v>79.959999999999994</v>
      </c>
      <c r="I69" s="63">
        <v>11.260000000000002</v>
      </c>
      <c r="J69" s="63">
        <v>2.3000000000000043</v>
      </c>
      <c r="K69" s="28">
        <f t="shared" si="22"/>
        <v>0.23000000000000043</v>
      </c>
      <c r="L69" s="28">
        <f t="shared" si="23"/>
        <v>49.772000000000091</v>
      </c>
      <c r="M69" s="29">
        <f t="shared" si="26"/>
        <v>68.809216589861876</v>
      </c>
      <c r="N69" s="25"/>
      <c r="O69" s="80">
        <v>23.3</v>
      </c>
      <c r="P69" s="63">
        <v>10.290000000000001</v>
      </c>
      <c r="Q69" s="63">
        <v>11.009999999999996</v>
      </c>
      <c r="R69" s="106">
        <f t="shared" si="27"/>
        <v>2.0999999999999908</v>
      </c>
      <c r="S69" s="127">
        <f t="shared" si="28"/>
        <v>47.501999999999796</v>
      </c>
      <c r="T69" s="128">
        <f t="shared" si="24"/>
        <v>65.6709677419352</v>
      </c>
      <c r="U69" s="148"/>
      <c r="V69" s="71">
        <f t="shared" si="25"/>
        <v>99.979703832752605</v>
      </c>
    </row>
    <row r="70" spans="5:22" ht="16.5" thickBot="1" x14ac:dyDescent="0.25">
      <c r="E70" s="142"/>
      <c r="F70" s="31">
        <v>180</v>
      </c>
      <c r="G70" s="95">
        <v>116.6</v>
      </c>
      <c r="H70" s="65">
        <v>80.11999999999999</v>
      </c>
      <c r="I70" s="94">
        <v>11.07</v>
      </c>
      <c r="J70" s="94">
        <v>2.5</v>
      </c>
      <c r="K70" s="90">
        <f t="shared" si="22"/>
        <v>0.25</v>
      </c>
      <c r="L70" s="28">
        <f t="shared" si="23"/>
        <v>54.1</v>
      </c>
      <c r="M70" s="33">
        <f t="shared" si="26"/>
        <v>74.792626728110605</v>
      </c>
      <c r="N70" s="25"/>
      <c r="O70" s="81">
        <v>24.15</v>
      </c>
      <c r="P70" s="65">
        <v>10.46</v>
      </c>
      <c r="Q70" s="65">
        <v>11.13</v>
      </c>
      <c r="R70" s="107">
        <f t="shared" si="27"/>
        <v>1.2000000000000455</v>
      </c>
      <c r="S70" s="129">
        <f t="shared" si="28"/>
        <v>27.144000000001029</v>
      </c>
      <c r="T70" s="130">
        <f t="shared" si="24"/>
        <v>37.526267281107415</v>
      </c>
      <c r="U70" s="83">
        <v>75.599999999999994</v>
      </c>
      <c r="V70" s="71">
        <f t="shared" si="25"/>
        <v>99.979288164665519</v>
      </c>
    </row>
    <row r="71" spans="5:22" ht="17.25" thickTop="1" thickBot="1" x14ac:dyDescent="0.25">
      <c r="G71" s="89"/>
      <c r="I71" s="89"/>
      <c r="J71" s="89"/>
      <c r="K71" s="55"/>
      <c r="L71" s="36" t="s">
        <v>17</v>
      </c>
      <c r="M71" s="37">
        <f>AVERAGE(M53:M70)</f>
        <v>74.626420890937013</v>
      </c>
      <c r="O71" s="89"/>
      <c r="R71" s="89"/>
      <c r="S71" s="56" t="s">
        <v>17</v>
      </c>
      <c r="T71" s="36">
        <f>AVERAGE(T53:T70)</f>
        <v>53.509677419354851</v>
      </c>
      <c r="U71" s="85"/>
      <c r="V71" s="124">
        <f>AVERAGE(V53:V70)</f>
        <v>99.984348613264643</v>
      </c>
    </row>
    <row r="72" spans="5:22" ht="17.25" thickTop="1" thickBot="1" x14ac:dyDescent="0.25">
      <c r="L72" s="38" t="s">
        <v>16</v>
      </c>
      <c r="M72" s="39">
        <f>((I52-I70)*$C$11/100)/(180/60)/$C$5</f>
        <v>73.629185867895558</v>
      </c>
      <c r="R72" s="84"/>
      <c r="S72" s="93" t="s">
        <v>16</v>
      </c>
      <c r="T72" s="38">
        <f>-((Q52-Q70)*$C$12/100)/(180/60)/$C$5</f>
        <v>53.509677419354837</v>
      </c>
    </row>
    <row r="73" spans="5:22" ht="15" thickTop="1" x14ac:dyDescent="0.2"/>
  </sheetData>
  <mergeCells count="18">
    <mergeCell ref="B20:B21"/>
    <mergeCell ref="E50:E70"/>
    <mergeCell ref="E2:E22"/>
    <mergeCell ref="E26:E46"/>
    <mergeCell ref="U29:U45"/>
    <mergeCell ref="U53:U69"/>
    <mergeCell ref="G2:M2"/>
    <mergeCell ref="O2:V2"/>
    <mergeCell ref="G26:M26"/>
    <mergeCell ref="O26:V26"/>
    <mergeCell ref="G50:M50"/>
    <mergeCell ref="O50:V50"/>
    <mergeCell ref="U5:U21"/>
    <mergeCell ref="X23:Y23"/>
    <mergeCell ref="X2:X22"/>
    <mergeCell ref="Z2:AA2"/>
    <mergeCell ref="AB2:AC2"/>
    <mergeCell ref="Y2:Y3"/>
  </mergeCells>
  <dataValidations count="5">
    <dataValidation type="list" allowBlank="1" showInputMessage="1" showErrorMessage="1" sqref="C4" xr:uid="{7F94D367-BAA6-40E0-B425-5A88C15D919C}">
      <formula1>"GVHP, HVHP"</formula1>
    </dataValidation>
    <dataValidation type="list" allowBlank="1" showInputMessage="1" showErrorMessage="1" sqref="C7" xr:uid="{AE277084-73F5-4250-AAF0-F8D390480C6B}">
      <formula1>"40, 60, 80"</formula1>
    </dataValidation>
    <dataValidation type="list" allowBlank="1" showInputMessage="1" showErrorMessage="1" sqref="C21" xr:uid="{C283DD5E-DF49-46FE-8A2A-23393F0055C0}">
      <formula1>"35, 50, 65"</formula1>
    </dataValidation>
    <dataValidation type="list" allowBlank="1" showInputMessage="1" showErrorMessage="1" sqref="C23" xr:uid="{8C96D73B-92D6-47F7-B484-367809E7CC3B}">
      <formula1>"2000, 2500, 2750, 3000, 4000"</formula1>
    </dataValidation>
    <dataValidation type="list" allowBlank="1" showInputMessage="1" showErrorMessage="1" sqref="C5" xr:uid="{35785FF2-DB02-4E2B-9F90-0374C23A3E18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 Azeez</cp:lastModifiedBy>
  <dcterms:created xsi:type="dcterms:W3CDTF">2021-03-16T16:38:26Z</dcterms:created>
  <dcterms:modified xsi:type="dcterms:W3CDTF">2022-02-12T12:55:38Z</dcterms:modified>
</cp:coreProperties>
</file>