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RNARDD\Documents\studies\PHD-hydrogen\thesis\metadata\"/>
    </mc:Choice>
  </mc:AlternateContent>
  <xr:revisionPtr revIDLastSave="0" documentId="13_ncr:1_{41DC6E84-0CE2-42D6-9A82-91163DBBA070}" xr6:coauthVersionLast="47" xr6:coauthVersionMax="47" xr10:uidLastSave="{00000000-0000-0000-0000-000000000000}"/>
  <bookViews>
    <workbookView xWindow="-28920" yWindow="-1230" windowWidth="29040" windowHeight="16440" xr2:uid="{FB6C5321-2871-4C91-95FB-A6D2A22E0A6A}"/>
  </bookViews>
  <sheets>
    <sheet name="Experimental results" sheetId="10" r:id="rId1"/>
    <sheet name="std" sheetId="2" r:id="rId2"/>
    <sheet name="15" sheetId="1" r:id="rId3"/>
    <sheet name="16" sheetId="3" r:id="rId4"/>
    <sheet name="17" sheetId="5" r:id="rId5"/>
    <sheet name="18" sheetId="6" r:id="rId6"/>
    <sheet name="19" sheetId="7" r:id="rId7"/>
    <sheet name="20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7" i="10" l="1"/>
  <c r="O16" i="10"/>
  <c r="C65" i="10"/>
  <c r="C64" i="10"/>
  <c r="C63" i="10"/>
  <c r="C62" i="10"/>
  <c r="C61" i="10"/>
  <c r="C57" i="10"/>
  <c r="C56" i="10"/>
  <c r="C55" i="10"/>
  <c r="C54" i="10"/>
  <c r="C53" i="10"/>
  <c r="C49" i="10"/>
  <c r="C48" i="10"/>
  <c r="C47" i="10"/>
  <c r="C46" i="10"/>
  <c r="C45" i="10"/>
  <c r="C41" i="10"/>
  <c r="C40" i="10"/>
  <c r="C39" i="10"/>
  <c r="C38" i="10"/>
  <c r="C37" i="10"/>
  <c r="C33" i="10"/>
  <c r="C32" i="10"/>
  <c r="C31" i="10"/>
  <c r="C30" i="10"/>
  <c r="C29" i="10"/>
  <c r="C23" i="10"/>
  <c r="C22" i="10"/>
  <c r="C21" i="10"/>
  <c r="C20" i="10"/>
  <c r="C19" i="10"/>
  <c r="C9" i="10"/>
  <c r="C10" i="10"/>
  <c r="C11" i="10"/>
  <c r="C12" i="10"/>
  <c r="C8" i="10"/>
  <c r="E65" i="10"/>
  <c r="E64" i="10"/>
  <c r="E63" i="10"/>
  <c r="E62" i="10"/>
  <c r="E61" i="10"/>
  <c r="E57" i="10"/>
  <c r="E56" i="10"/>
  <c r="E55" i="10"/>
  <c r="E54" i="10"/>
  <c r="E53" i="10"/>
  <c r="E49" i="10"/>
  <c r="E48" i="10"/>
  <c r="E47" i="10"/>
  <c r="E46" i="10"/>
  <c r="E45" i="10"/>
  <c r="E41" i="10"/>
  <c r="E40" i="10"/>
  <c r="E39" i="10"/>
  <c r="E38" i="10"/>
  <c r="E37" i="10"/>
  <c r="E33" i="10"/>
  <c r="E32" i="10"/>
  <c r="E31" i="10"/>
  <c r="E30" i="10"/>
  <c r="E29" i="10"/>
  <c r="E23" i="10"/>
  <c r="E22" i="10"/>
  <c r="E21" i="10"/>
  <c r="E20" i="10"/>
  <c r="E19" i="10"/>
  <c r="E9" i="10"/>
  <c r="E10" i="10"/>
  <c r="E11" i="10"/>
  <c r="E12" i="10"/>
  <c r="E8" i="10"/>
  <c r="U8" i="10"/>
  <c r="Y22" i="10" l="1"/>
  <c r="V22" i="10"/>
  <c r="V45" i="10"/>
  <c r="V44" i="10"/>
  <c r="T39" i="10"/>
  <c r="O22" i="10" l="1"/>
</calcChain>
</file>

<file path=xl/sharedStrings.xml><?xml version="1.0" encoding="utf-8"?>
<sst xmlns="http://schemas.openxmlformats.org/spreadsheetml/2006/main" count="94" uniqueCount="39">
  <si>
    <t>RPM</t>
  </si>
  <si>
    <t>volt</t>
  </si>
  <si>
    <t>power</t>
  </si>
  <si>
    <t xml:space="preserve">Axial induction calc for peaks </t>
  </si>
  <si>
    <t>Cp =Po/Pi</t>
  </si>
  <si>
    <t xml:space="preserve">Cp = 4α (1 -α)2	</t>
  </si>
  <si>
    <t>α = (Vi-Vt)/Vi</t>
  </si>
  <si>
    <t>Pw = 0.5 ρAv_i^3</t>
  </si>
  <si>
    <t>density</t>
  </si>
  <si>
    <t>area</t>
  </si>
  <si>
    <t>V</t>
  </si>
  <si>
    <t>std</t>
  </si>
  <si>
    <t>Physical test results  for standard rotor for resistive loads</t>
  </si>
  <si>
    <t>Physical test results  for 20% rotor for resistive loads</t>
  </si>
  <si>
    <t>Physical test results  for 19% rotor for resistive loads</t>
  </si>
  <si>
    <t>Physical test results  for 18% rotor for resistive loads</t>
  </si>
  <si>
    <t>Physical test results  for 17% rotor for resistive loads</t>
  </si>
  <si>
    <t>Physical test results  for 16% rotor for resistive loads</t>
  </si>
  <si>
    <t>Physical test results  for 15% rotor for resistive loads</t>
  </si>
  <si>
    <t>Wind Power = 0.5 * ρ * A * v^3</t>
  </si>
  <si>
    <t>Rotor Area</t>
  </si>
  <si>
    <t>Density for sims</t>
  </si>
  <si>
    <t>Wind power</t>
  </si>
  <si>
    <t>Tip speed ratio = Tip speed / wind velocity</t>
  </si>
  <si>
    <t>Tip Speed = π (pi) x Blade Diameter x Rotational Speed (RPM)/60</t>
  </si>
  <si>
    <t>Blade diamter</t>
  </si>
  <si>
    <t>rpm</t>
  </si>
  <si>
    <t>TSR</t>
  </si>
  <si>
    <t>Standard</t>
  </si>
  <si>
    <t>15% ring vane rotor</t>
  </si>
  <si>
    <t>16% ring vane rotor</t>
  </si>
  <si>
    <t>17% ring vane rotor</t>
  </si>
  <si>
    <t>18% ring vane rotor</t>
  </si>
  <si>
    <t>19% ring vane rotor</t>
  </si>
  <si>
    <t>20% guide ring rotor</t>
  </si>
  <si>
    <t>W</t>
  </si>
  <si>
    <t>25 degrees</t>
  </si>
  <si>
    <t>Power</t>
  </si>
  <si>
    <t>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</si>
</sst>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1" fontId="0" fillId="0" borderId="0" xfId="0" applyNumberFormat="1"/>
    <xf numFmtId="0" fontId="3" fillId="0" borderId="0" xfId="0" applyFont="1"/>
    <xf numFmtId="10" fontId="3" fillId="0" borderId="0" xfId="1" applyNumberFormat="1" applyFont="1"/>
    <xf numFmtId="0" fontId="4" fillId="0" borderId="0" xfId="0" applyFont="1"/>
    <xf numFmtId="0" fontId="0" fillId="0" borderId="1" xfId="0" applyBorder="1"/>
    <xf numFmtId="164" fontId="4" fillId="0" borderId="0" xfId="0" applyNumberFormat="1" applyFont="1"/>
    <xf numFmtId="164" fontId="0" fillId="0" borderId="0" xfId="0" applyNumberFormat="1"/>
    <xf numFmtId="2" fontId="4" fillId="0" borderId="0" xfId="0" applyNumberFormat="1" applyFont="1"/>
    <xf numFmtId="2" fontId="0" fillId="0" borderId="0" xfId="0" applyNumberFormat="1"/>
    <xf numFmtId="165" fontId="0" fillId="0" borderId="0" xfId="0" applyNumberFormat="1"/>
    <xf numFmtId="0" fontId="2" fillId="0" borderId="0" xfId="0" applyFont="1"/>
    <xf numFmtId="164" fontId="2" fillId="0" borderId="0" xfId="0" applyNumberFormat="1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/>
    <xf numFmtId="2" fontId="6" fillId="0" borderId="0" xfId="0" applyNumberFormat="1" applyFont="1"/>
    <xf numFmtId="10" fontId="4" fillId="0" borderId="0" xfId="1" applyNumberFormat="1" applyFont="1"/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1" defaultTableStyle="TableStyleMedium2" defaultPivotStyle="PivotStyleLight16">
    <tableStyle name="Invisible" pivot="0" table="0" count="0" xr9:uid="{157D92DF-4DBA-4B26-AB02-067E0C4DDFBE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21696277572694"/>
          <c:y val="0.10168231748809176"/>
          <c:w val="0.64698060065642293"/>
          <c:h val="0.77479090113735771"/>
        </c:manualLayout>
      </c:layout>
      <c:scatterChart>
        <c:scatterStyle val="smoothMarker"/>
        <c:varyColors val="0"/>
        <c:ser>
          <c:idx val="1"/>
          <c:order val="0"/>
          <c:tx>
            <c:v>Standard</c:v>
          </c:tx>
          <c:spPr>
            <a:ln>
              <a:solidFill>
                <a:schemeClr val="tx1"/>
              </a:solidFill>
            </a:ln>
          </c:spPr>
          <c:marker>
            <c:symbol val="x"/>
            <c:size val="6"/>
            <c:spPr>
              <a:ln>
                <a:solidFill>
                  <a:schemeClr val="tx1"/>
                </a:solidFill>
              </a:ln>
            </c:spPr>
          </c:marker>
          <c:xVal>
            <c:numRef>
              <c:f>std!$B$4:$F$4</c:f>
              <c:numCache>
                <c:formatCode>0</c:formatCode>
                <c:ptCount val="5"/>
                <c:pt idx="0">
                  <c:v>175.81990143195756</c:v>
                </c:pt>
                <c:pt idx="1">
                  <c:v>165.20142875262087</c:v>
                </c:pt>
                <c:pt idx="2">
                  <c:v>157.70836783447521</c:v>
                </c:pt>
                <c:pt idx="3">
                  <c:v>148.21109845578286</c:v>
                </c:pt>
                <c:pt idx="4">
                  <c:v>140.16484772797276</c:v>
                </c:pt>
              </c:numCache>
            </c:numRef>
          </c:xVal>
          <c:yVal>
            <c:numRef>
              <c:f>std!$B$6:$F$6</c:f>
              <c:numCache>
                <c:formatCode>General</c:formatCode>
                <c:ptCount val="5"/>
                <c:pt idx="0">
                  <c:v>4.5245691393253358E-2</c:v>
                </c:pt>
                <c:pt idx="1">
                  <c:v>6.7965929535269018E-2</c:v>
                </c:pt>
                <c:pt idx="2">
                  <c:v>8.6260594386458139E-2</c:v>
                </c:pt>
                <c:pt idx="3">
                  <c:v>8.0999705186311416E-2</c:v>
                </c:pt>
                <c:pt idx="4">
                  <c:v>5.2118983051200697E-2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C-1FF5-4334-AF50-DF9C16478ABB}"/>
            </c:ext>
          </c:extLst>
        </c:ser>
        <c:ser>
          <c:idx val="2"/>
          <c:order val="1"/>
          <c:tx>
            <c:v>15% ring vane rotor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'15'!$B$4:$F$4</c:f>
              <c:numCache>
                <c:formatCode>0</c:formatCode>
                <c:ptCount val="5"/>
                <c:pt idx="0">
                  <c:v>175</c:v>
                </c:pt>
                <c:pt idx="1">
                  <c:v>165</c:v>
                </c:pt>
                <c:pt idx="2">
                  <c:v>160.32250244514088</c:v>
                </c:pt>
                <c:pt idx="3">
                  <c:v>147.37581649418169</c:v>
                </c:pt>
                <c:pt idx="4">
                  <c:v>143.09729676239829</c:v>
                </c:pt>
              </c:numCache>
              <c:extLst xmlns:c15="http://schemas.microsoft.com/office/drawing/2012/chart"/>
            </c:numRef>
          </c:xVal>
          <c:yVal>
            <c:numRef>
              <c:f>'15'!$B$6:$F$6</c:f>
              <c:numCache>
                <c:formatCode>General</c:formatCode>
                <c:ptCount val="5"/>
                <c:pt idx="0">
                  <c:v>4.4607361752053161E-2</c:v>
                </c:pt>
                <c:pt idx="1">
                  <c:v>6.7710102343498016E-2</c:v>
                </c:pt>
                <c:pt idx="2">
                  <c:v>9.1097655334650737E-2</c:v>
                </c:pt>
                <c:pt idx="3">
                  <c:v>7.9440601125735394E-2</c:v>
                </c:pt>
                <c:pt idx="4">
                  <c:v>5.5875821021557207E-2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3D-1FF5-4334-AF50-DF9C16478ABB}"/>
            </c:ext>
          </c:extLst>
        </c:ser>
        <c:ser>
          <c:idx val="6"/>
          <c:order val="2"/>
          <c:tx>
            <c:v>16% ring vane rotor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plus"/>
            <c:size val="6"/>
            <c:spPr>
              <a:ln>
                <a:solidFill>
                  <a:schemeClr val="tx1"/>
                </a:solidFill>
              </a:ln>
            </c:spPr>
          </c:marker>
          <c:xVal>
            <c:numRef>
              <c:f>'16'!$B$4:$F$4</c:f>
              <c:numCache>
                <c:formatCode>0</c:formatCode>
                <c:ptCount val="5"/>
                <c:pt idx="0">
                  <c:v>170</c:v>
                </c:pt>
                <c:pt idx="1">
                  <c:v>165</c:v>
                </c:pt>
                <c:pt idx="2">
                  <c:v>158.88805417287961</c:v>
                </c:pt>
                <c:pt idx="3">
                  <c:v>151.76078257923797</c:v>
                </c:pt>
                <c:pt idx="4">
                  <c:v>143.94597034905456</c:v>
                </c:pt>
              </c:numCache>
              <c:extLst xmlns:c15="http://schemas.microsoft.com/office/drawing/2012/chart"/>
            </c:numRef>
          </c:xVal>
          <c:yVal>
            <c:numRef>
              <c:f>'16'!$B$6:$F$6</c:f>
              <c:numCache>
                <c:formatCode>General</c:formatCode>
                <c:ptCount val="5"/>
                <c:pt idx="0">
                  <c:v>4.0812790982051039E-2</c:v>
                </c:pt>
                <c:pt idx="1">
                  <c:v>6.7710102343498016E-2</c:v>
                </c:pt>
                <c:pt idx="2">
                  <c:v>8.8427089172083279E-2</c:v>
                </c:pt>
                <c:pt idx="3">
                  <c:v>8.7794412063291277E-2</c:v>
                </c:pt>
                <c:pt idx="4">
                  <c:v>5.6987470995883353E-2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41-1FF5-4334-AF50-DF9C16478ABB}"/>
            </c:ext>
          </c:extLst>
        </c:ser>
        <c:ser>
          <c:idx val="3"/>
          <c:order val="3"/>
          <c:tx>
            <c:v>17% ring vane rotor</c:v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diamond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'17'!$B$4:$F$4</c:f>
              <c:numCache>
                <c:formatCode>0</c:formatCode>
                <c:ptCount val="5"/>
                <c:pt idx="0">
                  <c:v>171.01837677521371</c:v>
                </c:pt>
                <c:pt idx="1">
                  <c:v>167.72220003285022</c:v>
                </c:pt>
                <c:pt idx="2">
                  <c:v>160</c:v>
                </c:pt>
                <c:pt idx="3">
                  <c:v>148.52233234794676</c:v>
                </c:pt>
                <c:pt idx="4">
                  <c:v>143.32200236531844</c:v>
                </c:pt>
              </c:numCache>
              <c:extLst xmlns:c15="http://schemas.microsoft.com/office/drawing/2012/chart"/>
            </c:numRef>
          </c:xVal>
          <c:yVal>
            <c:numRef>
              <c:f>'17'!$B$6:$F$6</c:f>
              <c:numCache>
                <c:formatCode>General</c:formatCode>
                <c:ptCount val="5"/>
                <c:pt idx="0">
                  <c:v>4.157197493462024E-2</c:v>
                </c:pt>
                <c:pt idx="1">
                  <c:v>7.1208259338243957E-2</c:v>
                </c:pt>
                <c:pt idx="2">
                  <c:v>9.049377846402637E-2</c:v>
                </c:pt>
                <c:pt idx="3">
                  <c:v>8.158451649891621E-2</c:v>
                </c:pt>
                <c:pt idx="4">
                  <c:v>5.6169089836074236E-2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3E-1FF5-4334-AF50-DF9C16478ABB}"/>
            </c:ext>
          </c:extLst>
        </c:ser>
        <c:ser>
          <c:idx val="4"/>
          <c:order val="4"/>
          <c:tx>
            <c:v>18% ring vane rotor</c:v>
          </c:tx>
          <c:spPr>
            <a:ln w="19050" cap="rnd">
              <a:solidFill>
                <a:schemeClr val="tx1"/>
              </a:solidFill>
              <a:prstDash val="lgDashDotDot"/>
              <a:round/>
            </a:ln>
            <a:effectLst/>
          </c:spPr>
          <c:marker>
            <c:symbol val="squar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'18'!$B$4:$F$4</c:f>
              <c:numCache>
                <c:formatCode>0</c:formatCode>
                <c:ptCount val="5"/>
                <c:pt idx="0">
                  <c:v>172.86928283689491</c:v>
                </c:pt>
                <c:pt idx="1">
                  <c:v>169.72003914861864</c:v>
                </c:pt>
                <c:pt idx="2">
                  <c:v>160.00000000000003</c:v>
                </c:pt>
                <c:pt idx="3">
                  <c:v>149.62102025002548</c:v>
                </c:pt>
                <c:pt idx="4">
                  <c:v>142.26596157579047</c:v>
                </c:pt>
              </c:numCache>
              <c:extLst xmlns:c15="http://schemas.microsoft.com/office/drawing/2012/chart"/>
            </c:numRef>
          </c:xVal>
          <c:yVal>
            <c:numRef>
              <c:f>'18'!$B$6:$F$6</c:f>
              <c:numCache>
                <c:formatCode>General</c:formatCode>
                <c:ptCount val="5"/>
                <c:pt idx="0">
                  <c:v>4.2969709394773681E-2</c:v>
                </c:pt>
                <c:pt idx="1">
                  <c:v>7.3831634200302282E-2</c:v>
                </c:pt>
                <c:pt idx="2">
                  <c:v>9.0493778464026467E-2</c:v>
                </c:pt>
                <c:pt idx="3">
                  <c:v>8.3665780827821695E-2</c:v>
                </c:pt>
                <c:pt idx="4">
                  <c:v>5.4797498283745368E-2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3F-1FF5-4334-AF50-DF9C16478ABB}"/>
            </c:ext>
          </c:extLst>
        </c:ser>
        <c:ser>
          <c:idx val="0"/>
          <c:order val="5"/>
          <c:tx>
            <c:v>19% ring vane rotor</c:v>
          </c:tx>
          <c:spPr>
            <a:ln w="19050" cap="rnd">
              <a:solidFill>
                <a:schemeClr val="tx1"/>
              </a:solidFill>
              <a:prstDash val="lgDashDot"/>
              <a:round/>
            </a:ln>
            <a:effectLst/>
          </c:spPr>
          <c:marker>
            <c:symbol val="triangl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'19'!$B$4:$F$4</c:f>
              <c:numCache>
                <c:formatCode>0</c:formatCode>
                <c:ptCount val="5"/>
                <c:pt idx="0">
                  <c:v>175</c:v>
                </c:pt>
                <c:pt idx="1">
                  <c:v>167.43310691096292</c:v>
                </c:pt>
                <c:pt idx="2">
                  <c:v>160</c:v>
                </c:pt>
                <c:pt idx="3">
                  <c:v>146.60277784212386</c:v>
                </c:pt>
                <c:pt idx="4">
                  <c:v>140.34678850041138</c:v>
                </c:pt>
              </c:numCache>
              <c:extLst xmlns:c15="http://schemas.microsoft.com/office/drawing/2012/chart"/>
            </c:numRef>
          </c:xVal>
          <c:yVal>
            <c:numRef>
              <c:f>'19'!$B$6:$F$6</c:f>
              <c:numCache>
                <c:formatCode>General</c:formatCode>
                <c:ptCount val="5"/>
                <c:pt idx="0">
                  <c:v>4.4607361752053161E-2</c:v>
                </c:pt>
                <c:pt idx="1">
                  <c:v>7.0832579524264971E-2</c:v>
                </c:pt>
                <c:pt idx="2">
                  <c:v>9.049377846402637E-2</c:v>
                </c:pt>
                <c:pt idx="3">
                  <c:v>7.801117766451085E-2</c:v>
                </c:pt>
                <c:pt idx="4">
                  <c:v>5.2348268314831276E-2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3B-1FF5-4334-AF50-DF9C16478ABB}"/>
            </c:ext>
          </c:extLst>
        </c:ser>
        <c:ser>
          <c:idx val="5"/>
          <c:order val="6"/>
          <c:tx>
            <c:v>20% ring vane rotor</c:v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star"/>
            <c:size val="6"/>
            <c:spPr>
              <a:ln>
                <a:solidFill>
                  <a:schemeClr val="tx1"/>
                </a:solidFill>
              </a:ln>
            </c:spPr>
          </c:marker>
          <c:xVal>
            <c:numRef>
              <c:f>'20'!$B$4:$F$4</c:f>
              <c:numCache>
                <c:formatCode>0</c:formatCode>
                <c:ptCount val="5"/>
                <c:pt idx="0">
                  <c:v>174.99999999999997</c:v>
                </c:pt>
                <c:pt idx="1">
                  <c:v>165.1610239505429</c:v>
                </c:pt>
                <c:pt idx="2">
                  <c:v>160</c:v>
                </c:pt>
                <c:pt idx="3">
                  <c:v>146.71198289168129</c:v>
                </c:pt>
                <c:pt idx="4">
                  <c:v>143.51943692323886</c:v>
                </c:pt>
              </c:numCache>
              <c:extLst xmlns:c15="http://schemas.microsoft.com/office/drawing/2012/chart"/>
            </c:numRef>
          </c:xVal>
          <c:yVal>
            <c:numRef>
              <c:f>'20'!$B$6:$F$6</c:f>
              <c:numCache>
                <c:formatCode>General</c:formatCode>
                <c:ptCount val="5"/>
                <c:pt idx="0">
                  <c:v>4.4607361752053161E-2</c:v>
                </c:pt>
                <c:pt idx="1">
                  <c:v>6.7914574217980972E-2</c:v>
                </c:pt>
                <c:pt idx="2">
                  <c:v>9.049377846402637E-2</c:v>
                </c:pt>
                <c:pt idx="3">
                  <c:v>7.8212321253927991E-2</c:v>
                </c:pt>
                <c:pt idx="4">
                  <c:v>5.6427400061410643E-2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40-1FF5-4334-AF50-DF9C16478A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069919"/>
        <c:axId val="2065171151"/>
        <c:extLst>
          <c:ext xmlns:c15="http://schemas.microsoft.com/office/drawing/2012/chart" uri="{02D57815-91ED-43cb-92C2-25804820EDAC}">
            <c15:filteredScatterSeries>
              <c15:ser>
                <c:idx val="7"/>
                <c:order val="7"/>
                <c:tx>
                  <c:v>Standard Peak</c:v>
                </c:tx>
                <c:spPr>
                  <a:ln>
                    <a:solidFill>
                      <a:schemeClr val="tx1"/>
                    </a:solidFill>
                  </a:ln>
                </c:spPr>
                <c:marker>
                  <c:symbol val="none"/>
                </c:marker>
                <c:dPt>
                  <c:idx val="1"/>
                  <c:bubble3D val="0"/>
                  <c:extLst>
                    <c:ext xmlns:c16="http://schemas.microsoft.com/office/drawing/2014/chart" uri="{C3380CC4-5D6E-409C-BE32-E72D297353CC}">
                      <c16:uniqueId val="{00000005-05C5-449A-88DC-864EBB2D0F93}"/>
                    </c:ext>
                  </c:extLst>
                </c:dPt>
                <c:xVal>
                  <c:strRef>
                    <c:extLst>
                      <c:ext uri="{02D57815-91ED-43cb-92C2-25804820EDAC}">
                        <c15:formulaRef>
                          <c15:sqref>'Experimental results'!$T$12:$T$13</c15:sqref>
                        </c15:formulaRef>
                      </c:ext>
                    </c:extLst>
                    <c:strCache>
                      <c:ptCount val="2"/>
                      <c:pt idx="1">
                        <c:v>Blade diamter</c:v>
                      </c:pt>
                    </c:strCache>
                  </c:strRef>
                </c:xVal>
                <c:yVal>
                  <c:numRef>
                    <c:extLst>
                      <c:ext uri="{02D57815-91ED-43cb-92C2-25804820EDAC}">
                        <c15:formulaRef>
                          <c15:sqref>'Experimental results'!$O$12:$O$13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4.0999999999999996</c:v>
                      </c:pt>
                      <c:pt idx="1">
                        <c:v>4.5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2-05C5-449A-88DC-864EBB2D0F93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18% Peak</c:v>
                </c:tx>
                <c:spPr>
                  <a:ln>
                    <a:solidFill>
                      <a:schemeClr val="tx1"/>
                    </a:solidFill>
                    <a:prstDash val="lgDashDotDot"/>
                  </a:ln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'Experimental results'!$T$16:$T$17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140</c:v>
                      </c:pt>
                      <c:pt idx="1">
                        <c:v>160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'Experimental results'!$O$16:$O$17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2.3715838984371199E-2</c:v>
                      </c:pt>
                      <c:pt idx="1">
                        <c:v>2.3715838984371199E-2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05C5-449A-88DC-864EBB2D0F93}"/>
                  </c:ext>
                </c:extLst>
              </c15:ser>
            </c15:filteredScatterSeries>
          </c:ext>
        </c:extLst>
      </c:scatterChart>
      <c:valAx>
        <c:axId val="2134069919"/>
        <c:scaling>
          <c:orientation val="minMax"/>
          <c:min val="13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100" b="0"/>
                </a:pPr>
                <a:r>
                  <a:rPr lang="en-US" sz="1100" b="0"/>
                  <a:t>Rotational speed (rpm)</a:t>
                </a:r>
              </a:p>
            </c:rich>
          </c:tx>
          <c:layout>
            <c:manualLayout>
              <c:xMode val="edge"/>
              <c:yMode val="edge"/>
              <c:x val="0.39903439795411144"/>
              <c:y val="0.94320659485287683"/>
            </c:manualLayout>
          </c:layout>
          <c:overlay val="0"/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 b="0"/>
            </a:pPr>
            <a:endParaRPr lang="en-US"/>
          </a:p>
        </c:txPr>
        <c:crossAx val="2065171151"/>
        <c:crosses val="autoZero"/>
        <c:crossBetween val="midCat"/>
      </c:valAx>
      <c:valAx>
        <c:axId val="2065171151"/>
        <c:scaling>
          <c:orientation val="minMax"/>
          <c:min val="3.0000000000000006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100" b="0"/>
                </a:pPr>
                <a:r>
                  <a:rPr lang="en-US" sz="1100" b="0"/>
                  <a:t>Power (W)</a:t>
                </a:r>
              </a:p>
            </c:rich>
          </c:tx>
          <c:layout>
            <c:manualLayout>
              <c:xMode val="edge"/>
              <c:yMode val="edge"/>
              <c:x val="1.3545701417807763E-2"/>
              <c:y val="0.42928025663458724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 b="0"/>
            </a:pPr>
            <a:endParaRPr lang="en-US"/>
          </a:p>
        </c:txPr>
        <c:crossAx val="2134069919"/>
        <c:crosses val="autoZero"/>
        <c:crossBetween val="midCat"/>
      </c:valAx>
    </c:plotArea>
    <c:legend>
      <c:legendPos val="r"/>
      <c:legendEntry>
        <c:idx val="3"/>
        <c:txPr>
          <a:bodyPr/>
          <a:lstStyle/>
          <a:p>
            <a:pPr>
              <a:defRPr sz="1050" b="0"/>
            </a:pPr>
            <a:endParaRPr lang="en-US"/>
          </a:p>
        </c:txPr>
      </c:legendEntry>
      <c:layout>
        <c:manualLayout>
          <c:xMode val="edge"/>
          <c:yMode val="edge"/>
          <c:x val="0.7552999234347727"/>
          <c:y val="0.21873641907521199"/>
          <c:w val="0.24328127712356407"/>
          <c:h val="0.45057555861897086"/>
        </c:manualLayout>
      </c:layout>
      <c:overlay val="0"/>
      <c:txPr>
        <a:bodyPr/>
        <a:lstStyle/>
        <a:p>
          <a:pPr>
            <a:defRPr sz="1050" b="0"/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 b="1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xVal>
            <c:numRef>
              <c:f>'20'!$B$4:$F$4</c:f>
              <c:numCache>
                <c:formatCode>0</c:formatCode>
                <c:ptCount val="5"/>
                <c:pt idx="0">
                  <c:v>174.99999999999997</c:v>
                </c:pt>
                <c:pt idx="1">
                  <c:v>165.1610239505429</c:v>
                </c:pt>
                <c:pt idx="2">
                  <c:v>160</c:v>
                </c:pt>
                <c:pt idx="3">
                  <c:v>146.71198289168129</c:v>
                </c:pt>
                <c:pt idx="4">
                  <c:v>143.51943692323886</c:v>
                </c:pt>
              </c:numCache>
            </c:numRef>
          </c:xVal>
          <c:yVal>
            <c:numRef>
              <c:f>'20'!$B$6:$F$6</c:f>
              <c:numCache>
                <c:formatCode>General</c:formatCode>
                <c:ptCount val="5"/>
                <c:pt idx="0">
                  <c:v>4.4607361752053161E-2</c:v>
                </c:pt>
                <c:pt idx="1">
                  <c:v>6.7914574217980972E-2</c:v>
                </c:pt>
                <c:pt idx="2">
                  <c:v>9.049377846402637E-2</c:v>
                </c:pt>
                <c:pt idx="3">
                  <c:v>7.8212321253927991E-2</c:v>
                </c:pt>
                <c:pt idx="4">
                  <c:v>5.6427400061410643E-2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D99-48C7-A2A2-D0035AF5C5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069919"/>
        <c:axId val="2065171151"/>
      </c:scatterChart>
      <c:valAx>
        <c:axId val="21340699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5171151"/>
        <c:crosses val="autoZero"/>
        <c:crossBetween val="midCat"/>
      </c:valAx>
      <c:valAx>
        <c:axId val="2065171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40699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57177791847594"/>
          <c:y val="0.12637364196419312"/>
          <c:w val="0.80823012108554848"/>
          <c:h val="0.75503771818732446"/>
        </c:manualLayout>
      </c:layout>
      <c:scatterChart>
        <c:scatterStyle val="smoothMarker"/>
        <c:varyColors val="0"/>
        <c:ser>
          <c:idx val="1"/>
          <c:order val="0"/>
          <c:tx>
            <c:v>Standard</c:v>
          </c:tx>
          <c:spPr>
            <a:ln>
              <a:solidFill>
                <a:schemeClr val="tx1"/>
              </a:solidFill>
            </a:ln>
          </c:spPr>
          <c:marker>
            <c:symbol val="x"/>
            <c:size val="6"/>
            <c:spPr>
              <a:ln>
                <a:solidFill>
                  <a:schemeClr val="tx1"/>
                </a:solidFill>
              </a:ln>
            </c:spPr>
          </c:marker>
          <c:xVal>
            <c:numRef>
              <c:f>std!$B$4:$F$4</c:f>
              <c:numCache>
                <c:formatCode>0</c:formatCode>
                <c:ptCount val="5"/>
                <c:pt idx="0">
                  <c:v>175.81990143195756</c:v>
                </c:pt>
                <c:pt idx="1">
                  <c:v>165.20142875262087</c:v>
                </c:pt>
                <c:pt idx="2">
                  <c:v>157.70836783447521</c:v>
                </c:pt>
                <c:pt idx="3">
                  <c:v>148.21109845578286</c:v>
                </c:pt>
                <c:pt idx="4">
                  <c:v>140.16484772797276</c:v>
                </c:pt>
              </c:numCache>
            </c:numRef>
          </c:xVal>
          <c:yVal>
            <c:numRef>
              <c:f>std!$B$6:$F$6</c:f>
              <c:numCache>
                <c:formatCode>General</c:formatCode>
                <c:ptCount val="5"/>
                <c:pt idx="0">
                  <c:v>4.5245691393253358E-2</c:v>
                </c:pt>
                <c:pt idx="1">
                  <c:v>6.7965929535269018E-2</c:v>
                </c:pt>
                <c:pt idx="2">
                  <c:v>8.6260594386458139E-2</c:v>
                </c:pt>
                <c:pt idx="3">
                  <c:v>8.0999705186311416E-2</c:v>
                </c:pt>
                <c:pt idx="4">
                  <c:v>5.2118983051200697E-2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E27-4BE2-8E96-A01567C82606}"/>
            </c:ext>
          </c:extLst>
        </c:ser>
        <c:ser>
          <c:idx val="4"/>
          <c:order val="4"/>
          <c:tx>
            <c:v>18% ring vane rotor</c:v>
          </c:tx>
          <c:spPr>
            <a:ln w="19050" cap="rnd">
              <a:solidFill>
                <a:schemeClr val="tx1"/>
              </a:solidFill>
              <a:prstDash val="lgDashDotDot"/>
              <a:round/>
            </a:ln>
            <a:effectLst/>
          </c:spPr>
          <c:marker>
            <c:symbol val="squar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'18'!$B$4:$F$4</c:f>
              <c:numCache>
                <c:formatCode>0</c:formatCode>
                <c:ptCount val="5"/>
                <c:pt idx="0">
                  <c:v>172.86928283689491</c:v>
                </c:pt>
                <c:pt idx="1">
                  <c:v>169.72003914861864</c:v>
                </c:pt>
                <c:pt idx="2">
                  <c:v>160.00000000000003</c:v>
                </c:pt>
                <c:pt idx="3">
                  <c:v>149.62102025002548</c:v>
                </c:pt>
                <c:pt idx="4">
                  <c:v>142.26596157579047</c:v>
                </c:pt>
              </c:numCache>
              <c:extLst xmlns:c15="http://schemas.microsoft.com/office/drawing/2012/chart"/>
            </c:numRef>
          </c:xVal>
          <c:yVal>
            <c:numRef>
              <c:f>'18'!$B$6:$F$6</c:f>
              <c:numCache>
                <c:formatCode>General</c:formatCode>
                <c:ptCount val="5"/>
                <c:pt idx="0">
                  <c:v>4.2969709394773681E-2</c:v>
                </c:pt>
                <c:pt idx="1">
                  <c:v>7.3831634200302282E-2</c:v>
                </c:pt>
                <c:pt idx="2">
                  <c:v>9.0493778464026467E-2</c:v>
                </c:pt>
                <c:pt idx="3">
                  <c:v>8.3665780827821695E-2</c:v>
                </c:pt>
                <c:pt idx="4">
                  <c:v>5.4797498283745368E-2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1-7E27-4BE2-8E96-A01567C82606}"/>
            </c:ext>
          </c:extLst>
        </c:ser>
        <c:ser>
          <c:idx val="7"/>
          <c:order val="7"/>
          <c:tx>
            <c:v>Standard Peak</c:v>
          </c:tx>
          <c:spPr>
            <a:ln w="3175">
              <a:solidFill>
                <a:schemeClr val="accent2">
                  <a:lumMod val="75000"/>
                </a:schemeClr>
              </a:solidFill>
            </a:ln>
          </c:spPr>
          <c:marker>
            <c:symbol val="none"/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7E27-4BE2-8E96-A01567C82606}"/>
              </c:ext>
            </c:extLst>
          </c:dPt>
          <c:xVal>
            <c:strRef>
              <c:f>'Experimental results'!$T$12:$T$13</c:f>
              <c:strCache>
                <c:ptCount val="2"/>
                <c:pt idx="1">
                  <c:v>Blade diamter</c:v>
                </c:pt>
              </c:strCache>
            </c:strRef>
          </c:xVal>
          <c:yVal>
            <c:numRef>
              <c:f>'Experimental results'!$O$12:$O$13</c:f>
              <c:numCache>
                <c:formatCode>General</c:formatCode>
                <c:ptCount val="2"/>
                <c:pt idx="0">
                  <c:v>4.0999999999999996</c:v>
                </c:pt>
                <c:pt idx="1">
                  <c:v>4.5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E27-4BE2-8E96-A01567C82606}"/>
            </c:ext>
          </c:extLst>
        </c:ser>
        <c:ser>
          <c:idx val="8"/>
          <c:order val="8"/>
          <c:tx>
            <c:v>18% ring vane peak</c:v>
          </c:tx>
          <c:spPr>
            <a:ln w="3175">
              <a:solidFill>
                <a:schemeClr val="accent2">
                  <a:lumMod val="75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'Experimental results'!$T$16:$T$17</c:f>
              <c:numCache>
                <c:formatCode>General</c:formatCode>
                <c:ptCount val="2"/>
                <c:pt idx="0">
                  <c:v>140</c:v>
                </c:pt>
                <c:pt idx="1">
                  <c:v>160</c:v>
                </c:pt>
              </c:numCache>
            </c:numRef>
          </c:xVal>
          <c:yVal>
            <c:numRef>
              <c:f>'Experimental results'!$O$16:$O$17</c:f>
              <c:numCache>
                <c:formatCode>General</c:formatCode>
                <c:ptCount val="2"/>
                <c:pt idx="0">
                  <c:v>2.3715838984371199E-2</c:v>
                </c:pt>
                <c:pt idx="1">
                  <c:v>2.3715838984371199E-2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E27-4BE2-8E96-A01567C82606}"/>
            </c:ext>
          </c:extLst>
        </c:ser>
        <c:ser>
          <c:idx val="9"/>
          <c:order val="9"/>
          <c:tx>
            <c:v>Standard peak at 165 rpm</c:v>
          </c:tx>
          <c:spPr>
            <a:ln w="3175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'Experimental results'!$W$12:$W$13</c:f>
              <c:numCache>
                <c:formatCode>General</c:formatCode>
                <c:ptCount val="2"/>
              </c:numCache>
            </c:numRef>
          </c:xVal>
          <c:yVal>
            <c:numRef>
              <c:f>'Experimental results'!$V$12:$V$13</c:f>
              <c:numCache>
                <c:formatCode>General</c:formatCode>
                <c:ptCount val="2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4E8-4ED6-95CD-964EE1E02999}"/>
            </c:ext>
          </c:extLst>
        </c:ser>
        <c:ser>
          <c:idx val="10"/>
          <c:order val="10"/>
          <c:tx>
            <c:v>18% ring vane peak at 165 rpm</c:v>
          </c:tx>
          <c:spPr>
            <a:ln w="3175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'Experimental results'!$W$16:$W$17</c:f>
              <c:numCache>
                <c:formatCode>General</c:formatCode>
                <c:ptCount val="2"/>
                <c:pt idx="0">
                  <c:v>140</c:v>
                </c:pt>
                <c:pt idx="1">
                  <c:v>165</c:v>
                </c:pt>
              </c:numCache>
            </c:numRef>
          </c:xVal>
          <c:yVal>
            <c:numRef>
              <c:f>'Experimental results'!$V$16:$V$17</c:f>
              <c:numCache>
                <c:formatCode>General</c:formatCode>
                <c:ptCount val="2"/>
                <c:pt idx="0">
                  <c:v>8.5000000000000006E-2</c:v>
                </c:pt>
                <c:pt idx="1">
                  <c:v>8.5000000000000006E-2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4E8-4ED6-95CD-964EE1E02999}"/>
            </c:ext>
          </c:extLst>
        </c:ser>
        <c:ser>
          <c:idx val="11"/>
          <c:order val="11"/>
          <c:tx>
            <c:v>18% ring vane peak at 150 rpm</c:v>
          </c:tx>
          <c:spPr>
            <a:ln w="3175"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'Experimental results'!$Z$12:$Z$13</c:f>
              <c:numCache>
                <c:formatCode>General</c:formatCode>
                <c:ptCount val="2"/>
                <c:pt idx="0">
                  <c:v>140</c:v>
                </c:pt>
                <c:pt idx="1">
                  <c:v>150</c:v>
                </c:pt>
              </c:numCache>
            </c:numRef>
          </c:xVal>
          <c:yVal>
            <c:numRef>
              <c:f>'Experimental results'!$Y$12:$Y$13</c:f>
              <c:numCache>
                <c:formatCode>General</c:formatCode>
                <c:ptCount val="2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4E8-4ED6-95CD-964EE1E02999}"/>
            </c:ext>
          </c:extLst>
        </c:ser>
        <c:ser>
          <c:idx val="12"/>
          <c:order val="12"/>
          <c:tx>
            <c:v>Standard peak at 150 rpm</c:v>
          </c:tx>
          <c:spPr>
            <a:ln w="3175"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'Experimental results'!$Z$16:$Z$17</c:f>
              <c:numCache>
                <c:formatCode>General</c:formatCode>
                <c:ptCount val="2"/>
                <c:pt idx="0">
                  <c:v>140</c:v>
                </c:pt>
                <c:pt idx="1">
                  <c:v>150</c:v>
                </c:pt>
              </c:numCache>
            </c:numRef>
          </c:xVal>
          <c:yVal>
            <c:numRef>
              <c:f>'Experimental results'!$Y$16:$Y$17</c:f>
              <c:numCache>
                <c:formatCode>General</c:formatCode>
                <c:ptCount val="2"/>
                <c:pt idx="0">
                  <c:v>8.3199999999999996E-2</c:v>
                </c:pt>
                <c:pt idx="1">
                  <c:v>8.3199999999999996E-2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4E8-4ED6-95CD-964EE1E029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069919"/>
        <c:axId val="2065171151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1"/>
                <c:tx>
                  <c:v>15</c:v>
                </c:tx>
                <c:spPr>
                  <a:ln w="19050" cap="rnd">
                    <a:solidFill>
                      <a:schemeClr val="tx1"/>
                    </a:solidFill>
                    <a:prstDash val="lg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tx1"/>
                    </a:solidFill>
                    <a:ln>
                      <a:solidFill>
                        <a:schemeClr val="tx1"/>
                      </a:solidFill>
                    </a:ln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'15'!$B$4:$F$4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175</c:v>
                      </c:pt>
                      <c:pt idx="1">
                        <c:v>165</c:v>
                      </c:pt>
                      <c:pt idx="2">
                        <c:v>160.32250244514088</c:v>
                      </c:pt>
                      <c:pt idx="3">
                        <c:v>147.37581649418169</c:v>
                      </c:pt>
                      <c:pt idx="4">
                        <c:v>143.09729676239829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'15'!$B$6:$F$6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4.4607361752053161E-2</c:v>
                      </c:pt>
                      <c:pt idx="1">
                        <c:v>6.7710102343498016E-2</c:v>
                      </c:pt>
                      <c:pt idx="2">
                        <c:v>9.1097655334650737E-2</c:v>
                      </c:pt>
                      <c:pt idx="3">
                        <c:v>7.9440601125735394E-2</c:v>
                      </c:pt>
                      <c:pt idx="4">
                        <c:v>5.5875821021557207E-2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5-7E27-4BE2-8E96-A01567C82606}"/>
                  </c:ext>
                </c:extLst>
              </c15:ser>
            </c15:filteredScatterSeries>
            <c15:filteredScatterSeries>
              <c15:ser>
                <c:idx val="6"/>
                <c:order val="2"/>
                <c:tx>
                  <c:v>16</c:v>
                </c:tx>
                <c:spPr>
                  <a:ln w="19050" cap="rnd">
                    <a:solidFill>
                      <a:schemeClr val="tx1"/>
                    </a:solidFill>
                    <a:prstDash val="sysDash"/>
                    <a:round/>
                  </a:ln>
                  <a:effectLst/>
                </c:spPr>
                <c:marker>
                  <c:symbol val="plus"/>
                  <c:size val="6"/>
                  <c:spPr>
                    <a:ln>
                      <a:solidFill>
                        <a:schemeClr val="tx1"/>
                      </a:solidFill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'16'!$B$4:$F$4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170</c:v>
                      </c:pt>
                      <c:pt idx="1">
                        <c:v>165</c:v>
                      </c:pt>
                      <c:pt idx="2">
                        <c:v>158.88805417287961</c:v>
                      </c:pt>
                      <c:pt idx="3">
                        <c:v>151.76078257923797</c:v>
                      </c:pt>
                      <c:pt idx="4">
                        <c:v>143.94597034905456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'16'!$B$6:$F$6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4.0812790982051039E-2</c:v>
                      </c:pt>
                      <c:pt idx="1">
                        <c:v>6.7710102343498016E-2</c:v>
                      </c:pt>
                      <c:pt idx="2">
                        <c:v>8.8427089172083279E-2</c:v>
                      </c:pt>
                      <c:pt idx="3">
                        <c:v>8.7794412063291277E-2</c:v>
                      </c:pt>
                      <c:pt idx="4">
                        <c:v>5.6987470995883353E-2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7E27-4BE2-8E96-A01567C82606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17</c:v>
                </c:tx>
                <c:spPr>
                  <a:ln w="1905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tx1"/>
                    </a:solidFill>
                    <a:ln>
                      <a:solidFill>
                        <a:schemeClr val="tx1"/>
                      </a:solidFill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'17'!$B$4:$F$4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171.01837677521371</c:v>
                      </c:pt>
                      <c:pt idx="1">
                        <c:v>167.72220003285022</c:v>
                      </c:pt>
                      <c:pt idx="2">
                        <c:v>160</c:v>
                      </c:pt>
                      <c:pt idx="3">
                        <c:v>148.52233234794676</c:v>
                      </c:pt>
                      <c:pt idx="4">
                        <c:v>143.32200236531844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'17'!$B$6:$F$6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4.157197493462024E-2</c:v>
                      </c:pt>
                      <c:pt idx="1">
                        <c:v>7.1208259338243957E-2</c:v>
                      </c:pt>
                      <c:pt idx="2">
                        <c:v>9.049377846402637E-2</c:v>
                      </c:pt>
                      <c:pt idx="3">
                        <c:v>8.158451649891621E-2</c:v>
                      </c:pt>
                      <c:pt idx="4">
                        <c:v>5.6169089836074236E-2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E27-4BE2-8E96-A01567C82606}"/>
                  </c:ext>
                </c:extLst>
              </c15:ser>
            </c15:filteredScatterSeries>
            <c15:filteredScatterSeries>
              <c15:ser>
                <c:idx val="0"/>
                <c:order val="5"/>
                <c:tx>
                  <c:v>19</c:v>
                </c:tx>
                <c:spPr>
                  <a:ln w="19050" cap="rnd">
                    <a:solidFill>
                      <a:schemeClr val="tx1"/>
                    </a:solidFill>
                    <a:prstDash val="lgDashDot"/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tx1"/>
                    </a:solidFill>
                    <a:ln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'19'!$B$4:$F$4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175</c:v>
                      </c:pt>
                      <c:pt idx="1">
                        <c:v>167.43310691096292</c:v>
                      </c:pt>
                      <c:pt idx="2">
                        <c:v>160</c:v>
                      </c:pt>
                      <c:pt idx="3">
                        <c:v>146.60277784212386</c:v>
                      </c:pt>
                      <c:pt idx="4">
                        <c:v>140.34678850041138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'19'!$B$6:$F$6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4.4607361752053161E-2</c:v>
                      </c:pt>
                      <c:pt idx="1">
                        <c:v>7.0832579524264971E-2</c:v>
                      </c:pt>
                      <c:pt idx="2">
                        <c:v>9.049377846402637E-2</c:v>
                      </c:pt>
                      <c:pt idx="3">
                        <c:v>7.801117766451085E-2</c:v>
                      </c:pt>
                      <c:pt idx="4">
                        <c:v>5.2348268314831276E-2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7E27-4BE2-8E96-A01567C82606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v>20</c:v>
                </c:tx>
                <c:spPr>
                  <a:ln>
                    <a:solidFill>
                      <a:schemeClr val="tx1"/>
                    </a:solidFill>
                    <a:prstDash val="dash"/>
                  </a:ln>
                </c:spPr>
                <c:marker>
                  <c:symbol val="star"/>
                  <c:size val="6"/>
                  <c:spPr>
                    <a:ln>
                      <a:solidFill>
                        <a:schemeClr val="tx1"/>
                      </a:solidFill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'20'!$B$4:$F$4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174.99999999999997</c:v>
                      </c:pt>
                      <c:pt idx="1">
                        <c:v>165.1610239505429</c:v>
                      </c:pt>
                      <c:pt idx="2">
                        <c:v>160</c:v>
                      </c:pt>
                      <c:pt idx="3">
                        <c:v>146.71198289168129</c:v>
                      </c:pt>
                      <c:pt idx="4">
                        <c:v>143.51943692323886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'20'!$B$6:$F$6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4.4607361752053161E-2</c:v>
                      </c:pt>
                      <c:pt idx="1">
                        <c:v>6.7914574217980972E-2</c:v>
                      </c:pt>
                      <c:pt idx="2">
                        <c:v>9.049377846402637E-2</c:v>
                      </c:pt>
                      <c:pt idx="3">
                        <c:v>7.8212321253927991E-2</c:v>
                      </c:pt>
                      <c:pt idx="4">
                        <c:v>5.6427400061410643E-2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E27-4BE2-8E96-A01567C82606}"/>
                  </c:ext>
                </c:extLst>
              </c15:ser>
            </c15:filteredScatterSeries>
          </c:ext>
        </c:extLst>
      </c:scatterChart>
      <c:valAx>
        <c:axId val="2134069919"/>
        <c:scaling>
          <c:orientation val="minMax"/>
          <c:min val="13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Rotational speed (rpm)</a:t>
                </a:r>
              </a:p>
            </c:rich>
          </c:tx>
          <c:overlay val="0"/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 b="0"/>
            </a:pPr>
            <a:endParaRPr lang="en-US"/>
          </a:p>
        </c:txPr>
        <c:crossAx val="2065171151"/>
        <c:crosses val="autoZero"/>
        <c:crossBetween val="midCat"/>
      </c:valAx>
      <c:valAx>
        <c:axId val="2065171151"/>
        <c:scaling>
          <c:orientation val="minMax"/>
          <c:min val="3.0000000000000006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Power (W)</a:t>
                </a:r>
              </a:p>
            </c:rich>
          </c:tx>
          <c:layout>
            <c:manualLayout>
              <c:xMode val="edge"/>
              <c:yMode val="edge"/>
              <c:x val="1.172568992064432E-2"/>
              <c:y val="0.43130747949645581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 b="0"/>
            </a:pPr>
            <a:endParaRPr lang="en-US"/>
          </a:p>
        </c:txPr>
        <c:crossAx val="2134069919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38334222512883076"/>
          <c:y val="0.46693172826213869"/>
          <c:w val="0.31222823980675901"/>
          <c:h val="0.37635437001323252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 b="1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21696277572694"/>
          <c:y val="9.1885694670238244E-2"/>
          <c:w val="0.64698060065642293"/>
          <c:h val="0.7845875253837209"/>
        </c:manualLayout>
      </c:layout>
      <c:scatterChart>
        <c:scatterStyle val="smoothMarker"/>
        <c:varyColors val="0"/>
        <c:ser>
          <c:idx val="1"/>
          <c:order val="0"/>
          <c:tx>
            <c:v>Standard</c:v>
          </c:tx>
          <c:spPr>
            <a:ln>
              <a:solidFill>
                <a:schemeClr val="tx1"/>
              </a:solidFill>
            </a:ln>
          </c:spPr>
          <c:marker>
            <c:symbol val="x"/>
            <c:size val="6"/>
            <c:spPr>
              <a:ln>
                <a:solidFill>
                  <a:schemeClr val="tx1"/>
                </a:solidFill>
              </a:ln>
            </c:spPr>
          </c:marker>
          <c:xVal>
            <c:numRef>
              <c:f>'Experimental results'!$C$8:$C$12</c:f>
              <c:numCache>
                <c:formatCode>0.0</c:formatCode>
                <c:ptCount val="5"/>
                <c:pt idx="0">
                  <c:v>4.1050144006906635</c:v>
                </c:pt>
                <c:pt idx="1">
                  <c:v>4.3395866521587019</c:v>
                </c:pt>
                <c:pt idx="2">
                  <c:v>4.6328019664937488</c:v>
                </c:pt>
                <c:pt idx="3">
                  <c:v>4.8380526865282825</c:v>
                </c:pt>
                <c:pt idx="4">
                  <c:v>5.160589532296834</c:v>
                </c:pt>
              </c:numCache>
            </c:numRef>
          </c:xVal>
          <c:yVal>
            <c:numRef>
              <c:f>'Experimental results'!$E$8:$E$12</c:f>
              <c:numCache>
                <c:formatCode>0.000</c:formatCode>
                <c:ptCount val="5"/>
                <c:pt idx="0">
                  <c:v>1.3582916594191729E-2</c:v>
                </c:pt>
                <c:pt idx="1">
                  <c:v>2.1109625999781303E-2</c:v>
                </c:pt>
                <c:pt idx="2">
                  <c:v>2.2480685353465885E-2</c:v>
                </c:pt>
                <c:pt idx="3">
                  <c:v>1.771284660748966E-2</c:v>
                </c:pt>
                <c:pt idx="4">
                  <c:v>1.179164320680161E-2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6AA-4E55-876A-16EC24317598}"/>
            </c:ext>
          </c:extLst>
        </c:ser>
        <c:ser>
          <c:idx val="4"/>
          <c:order val="4"/>
          <c:tx>
            <c:v>18% ring vane rotor</c:v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squar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'Experimental results'!$C$45:$C$49</c:f>
              <c:numCache>
                <c:formatCode>0.0</c:formatCode>
                <c:ptCount val="5"/>
                <c:pt idx="0">
                  <c:v>4.1636574635576729</c:v>
                </c:pt>
                <c:pt idx="1">
                  <c:v>4.3982297150257113</c:v>
                </c:pt>
                <c:pt idx="2">
                  <c:v>4.6914450293607581</c:v>
                </c:pt>
                <c:pt idx="3">
                  <c:v>4.9846603436958059</c:v>
                </c:pt>
                <c:pt idx="4">
                  <c:v>5.07262493799632</c:v>
                </c:pt>
              </c:numCache>
            </c:numRef>
          </c:xVal>
          <c:yVal>
            <c:numRef>
              <c:f>'Experimental results'!$E$45:$E$49</c:f>
              <c:numCache>
                <c:formatCode>0.000</c:formatCode>
                <c:ptCount val="5"/>
                <c:pt idx="0">
                  <c:v>1.4280974132347938E-2</c:v>
                </c:pt>
                <c:pt idx="1">
                  <c:v>2.1804441611146266E-2</c:v>
                </c:pt>
                <c:pt idx="2">
                  <c:v>2.3583910759782525E-2</c:v>
                </c:pt>
                <c:pt idx="3">
                  <c:v>1.9241529106014978E-2</c:v>
                </c:pt>
                <c:pt idx="4">
                  <c:v>1.1198491310018408E-2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4-E6AA-4E55-876A-16EC243175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069919"/>
        <c:axId val="2065171151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1"/>
                <c:tx>
                  <c:v>15% ring vane rotor</c:v>
                </c:tx>
                <c:spPr>
                  <a:ln>
                    <a:solidFill>
                      <a:schemeClr val="tx1"/>
                    </a:solidFill>
                    <a:prstDash val="lgDashDot"/>
                  </a:ln>
                </c:spPr>
                <c:marker>
                  <c:symbol val="circle"/>
                  <c:size val="6"/>
                  <c:spPr>
                    <a:solidFill>
                      <a:schemeClr val="tx1"/>
                    </a:solidFill>
                    <a:ln>
                      <a:solidFill>
                        <a:schemeClr val="tx1"/>
                      </a:solidFill>
                    </a:ln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'Experimental results'!$C$19:$C$23</c15:sqref>
                        </c15:formulaRef>
                      </c:ext>
                    </c:extLst>
                    <c:numCache>
                      <c:formatCode>0.0</c:formatCode>
                      <c:ptCount val="5"/>
                      <c:pt idx="0">
                        <c:v>4.1929789949911775</c:v>
                      </c:pt>
                      <c:pt idx="1">
                        <c:v>4.3102651207251972</c:v>
                      </c:pt>
                      <c:pt idx="2">
                        <c:v>4.6914450293607581</c:v>
                      </c:pt>
                      <c:pt idx="3">
                        <c:v>4.8380526865282825</c:v>
                      </c:pt>
                      <c:pt idx="4">
                        <c:v>5.1312680008633293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'Experimental results'!$E$19:$E$23</c15:sqref>
                        </c15:formulaRef>
                      </c:ext>
                    </c:extLst>
                    <c:numCache>
                      <c:formatCode>0.000</c:formatCode>
                      <c:ptCount val="5"/>
                      <c:pt idx="0">
                        <c:v>1.4561999719415322E-2</c:v>
                      </c:pt>
                      <c:pt idx="1">
                        <c:v>2.0703302254061518E-2</c:v>
                      </c:pt>
                      <c:pt idx="2">
                        <c:v>2.3741289294179353E-2</c:v>
                      </c:pt>
                      <c:pt idx="3">
                        <c:v>1.7646174558172464E-2</c:v>
                      </c:pt>
                      <c:pt idx="4">
                        <c:v>1.1625285811310893E-2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E6AA-4E55-876A-16EC24317598}"/>
                  </c:ext>
                </c:extLst>
              </c15:ser>
            </c15:filteredScatterSeries>
            <c15:filteredScatterSeries>
              <c15:ser>
                <c:idx val="6"/>
                <c:order val="2"/>
                <c:tx>
                  <c:v>16% ring vane rotor</c:v>
                </c:tx>
                <c:spPr>
                  <a:ln>
                    <a:solidFill>
                      <a:schemeClr val="tx1"/>
                    </a:solidFill>
                    <a:prstDash val="lgDashDot"/>
                  </a:ln>
                </c:spPr>
                <c:marker>
                  <c:symbol val="plus"/>
                  <c:size val="6"/>
                  <c:spPr>
                    <a:ln>
                      <a:solidFill>
                        <a:schemeClr val="tx1"/>
                      </a:solidFill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'Experimental results'!$C$29:$C$33</c15:sqref>
                        </c15:formulaRef>
                      </c:ext>
                    </c:extLst>
                    <c:numCache>
                      <c:formatCode>0.0</c:formatCode>
                      <c:ptCount val="5"/>
                      <c:pt idx="0">
                        <c:v>4.2223005264246822</c:v>
                      </c:pt>
                      <c:pt idx="1">
                        <c:v>4.4568727778927206</c:v>
                      </c:pt>
                      <c:pt idx="2">
                        <c:v>4.6621234979272534</c:v>
                      </c:pt>
                      <c:pt idx="3">
                        <c:v>4.8380526865282825</c:v>
                      </c:pt>
                      <c:pt idx="4">
                        <c:v>4.9846603436958059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'Experimental results'!$E$29:$E$33</c15:sqref>
                        </c15:formulaRef>
                      </c:ext>
                    </c:extLst>
                    <c:numCache>
                      <c:formatCode>0.000</c:formatCode>
                      <c:ptCount val="5"/>
                      <c:pt idx="0">
                        <c:v>1.4851710838075753E-2</c:v>
                      </c:pt>
                      <c:pt idx="1">
                        <c:v>2.2880419123302773E-2</c:v>
                      </c:pt>
                      <c:pt idx="2">
                        <c:v>2.3045303391887484E-2</c:v>
                      </c:pt>
                      <c:pt idx="3">
                        <c:v>1.7646174558172464E-2</c:v>
                      </c:pt>
                      <c:pt idx="4">
                        <c:v>1.0636369004759554E-2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E6AA-4E55-876A-16EC24317598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17% ring vane rotor</c:v>
                </c:tx>
                <c:spPr>
                  <a:ln>
                    <a:solidFill>
                      <a:schemeClr val="tx1"/>
                    </a:solidFill>
                    <a:prstDash val="dash"/>
                  </a:ln>
                </c:spPr>
                <c:marker>
                  <c:symbol val="diamond"/>
                  <c:size val="6"/>
                  <c:spPr>
                    <a:solidFill>
                      <a:schemeClr val="tx1"/>
                    </a:solidFill>
                    <a:ln>
                      <a:solidFill>
                        <a:schemeClr val="tx1"/>
                      </a:solidFill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'Experimental results'!$C$37:$C$41</c15:sqref>
                        </c15:formulaRef>
                      </c:ext>
                    </c:extLst>
                    <c:numCache>
                      <c:formatCode>0.0</c:formatCode>
                      <c:ptCount val="5"/>
                      <c:pt idx="0">
                        <c:v>4.1929789949911775</c:v>
                      </c:pt>
                      <c:pt idx="1">
                        <c:v>4.3689081835922066</c:v>
                      </c:pt>
                      <c:pt idx="2">
                        <c:v>4.6914450293607581</c:v>
                      </c:pt>
                      <c:pt idx="3">
                        <c:v>4.9260172808287956</c:v>
                      </c:pt>
                      <c:pt idx="4">
                        <c:v>5.0139818751293106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'Experimental results'!$E$37:$E$41</c15:sqref>
                        </c15:formulaRef>
                      </c:ext>
                    </c:extLst>
                    <c:numCache>
                      <c:formatCode>0.000</c:formatCode>
                      <c:ptCount val="5"/>
                      <c:pt idx="0">
                        <c:v>1.4638429565395798E-2</c:v>
                      </c:pt>
                      <c:pt idx="1">
                        <c:v>2.1262035790176621E-2</c:v>
                      </c:pt>
                      <c:pt idx="2">
                        <c:v>2.35839107597825E-2</c:v>
                      </c:pt>
                      <c:pt idx="3">
                        <c:v>1.8557841899155391E-2</c:v>
                      </c:pt>
                      <c:pt idx="4">
                        <c:v>1.0834222679250209E-2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E6AA-4E55-876A-16EC24317598}"/>
                  </c:ext>
                </c:extLst>
              </c15:ser>
            </c15:filteredScatterSeries>
            <c15:filteredScatterSeries>
              <c15:ser>
                <c:idx val="0"/>
                <c:order val="5"/>
                <c:tx>
                  <c:v>19% ring vane rotor</c:v>
                </c:tx>
                <c:spPr>
                  <a:ln>
                    <a:solidFill>
                      <a:schemeClr val="tx1"/>
                    </a:solidFill>
                    <a:prstDash val="sysDash"/>
                  </a:ln>
                </c:spPr>
                <c:marker>
                  <c:symbol val="triangle"/>
                  <c:size val="6"/>
                  <c:spPr>
                    <a:solidFill>
                      <a:schemeClr val="tx1"/>
                    </a:solidFill>
                    <a:ln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'Experimental results'!$C$53:$C$57</c15:sqref>
                        </c15:formulaRef>
                      </c:ext>
                    </c:extLst>
                    <c:numCache>
                      <c:formatCode>0.0</c:formatCode>
                      <c:ptCount val="5"/>
                      <c:pt idx="0">
                        <c:v>4.1050144006906635</c:v>
                      </c:pt>
                      <c:pt idx="1">
                        <c:v>4.3102651207251972</c:v>
                      </c:pt>
                      <c:pt idx="2">
                        <c:v>4.6914450293607581</c:v>
                      </c:pt>
                      <c:pt idx="3">
                        <c:v>4.8966957493952918</c:v>
                      </c:pt>
                      <c:pt idx="4">
                        <c:v>5.1312680008633293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'Experimental results'!$E$53:$E$57</c15:sqref>
                        </c15:formulaRef>
                      </c:ext>
                    </c:extLst>
                    <c:numCache>
                      <c:formatCode>0.000</c:formatCode>
                      <c:ptCount val="5"/>
                      <c:pt idx="0">
                        <c:v>1.364267145566153E-2</c:v>
                      </c:pt>
                      <c:pt idx="1">
                        <c:v>2.0330775038161695E-2</c:v>
                      </c:pt>
                      <c:pt idx="2">
                        <c:v>2.35839107597825E-2</c:v>
                      </c:pt>
                      <c:pt idx="3">
                        <c:v>1.8459934624671829E-2</c:v>
                      </c:pt>
                      <c:pt idx="4">
                        <c:v>1.1625285811310893E-2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E6AA-4E55-876A-16EC24317598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v>20% ring vane rotor</c:v>
                </c:tx>
                <c:spPr>
                  <a:ln>
                    <a:solidFill>
                      <a:schemeClr val="tx1"/>
                    </a:solidFill>
                    <a:prstDash val="lgDashDot"/>
                  </a:ln>
                </c:spPr>
                <c:marker>
                  <c:symbol val="circle"/>
                  <c:size val="6"/>
                  <c:spPr>
                    <a:solidFill>
                      <a:schemeClr val="tx1"/>
                    </a:solidFill>
                    <a:ln>
                      <a:solidFill>
                        <a:schemeClr val="tx1"/>
                      </a:solidFill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'Experimental results'!$C$61:$C$65</c15:sqref>
                        </c15:formulaRef>
                      </c:ext>
                    </c:extLst>
                    <c:numCache>
                      <c:formatCode>0.0</c:formatCode>
                      <c:ptCount val="5"/>
                      <c:pt idx="0">
                        <c:v>4.2223005264246822</c:v>
                      </c:pt>
                      <c:pt idx="1">
                        <c:v>4.3102651207251972</c:v>
                      </c:pt>
                      <c:pt idx="2">
                        <c:v>4.6914450293607581</c:v>
                      </c:pt>
                      <c:pt idx="3">
                        <c:v>4.8380526865282825</c:v>
                      </c:pt>
                      <c:pt idx="4">
                        <c:v>5.1312680008633293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'Experimental results'!$E$61:$E$65</c15:sqref>
                        </c15:formulaRef>
                      </c:ext>
                    </c:extLst>
                    <c:numCache>
                      <c:formatCode>0.000</c:formatCode>
                      <c:ptCount val="5"/>
                      <c:pt idx="0">
                        <c:v>1.470574872706717E-2</c:v>
                      </c:pt>
                      <c:pt idx="1">
                        <c:v>2.038319579617659E-2</c:v>
                      </c:pt>
                      <c:pt idx="2">
                        <c:v>2.35839107597825E-2</c:v>
                      </c:pt>
                      <c:pt idx="3">
                        <c:v>1.7699462712590819E-2</c:v>
                      </c:pt>
                      <c:pt idx="4">
                        <c:v>1.1625285811310893E-2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E6AA-4E55-876A-16EC24317598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v>Standard Peak</c:v>
                </c:tx>
                <c:marker>
                  <c:symbol val="none"/>
                </c:marker>
                <c:dPt>
                  <c:idx val="1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7-E6AA-4E55-876A-16EC24317598}"/>
                    </c:ext>
                  </c:extLst>
                </c:dPt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'Experimental results'!$O$16:$O$17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2.3715838984371199E-2</c:v>
                      </c:pt>
                      <c:pt idx="1">
                        <c:v>2.3715838984371199E-2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'Experimental results'!$O$12:$O$13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4.0999999999999996</c:v>
                      </c:pt>
                      <c:pt idx="1">
                        <c:v>4.5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E6AA-4E55-876A-16EC24317598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18% Peak</c:v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'Experimental results'!$T$16:$T$17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140</c:v>
                      </c:pt>
                      <c:pt idx="1">
                        <c:v>160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'Experimental results'!$O$16:$O$17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2.3715838984371199E-2</c:v>
                      </c:pt>
                      <c:pt idx="1">
                        <c:v>2.3715838984371199E-2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E6AA-4E55-876A-16EC24317598}"/>
                  </c:ext>
                </c:extLst>
              </c15:ser>
            </c15:filteredScatterSeries>
          </c:ext>
        </c:extLst>
      </c:scatterChart>
      <c:valAx>
        <c:axId val="2134069919"/>
        <c:scaling>
          <c:orientation val="minMax"/>
          <c:max val="5.3"/>
          <c:min val="3.9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100" b="0"/>
                </a:pPr>
                <a:r>
                  <a:rPr lang="en-US" sz="1100" b="0"/>
                  <a:t>Tip Speed Ratio</a:t>
                </a:r>
              </a:p>
            </c:rich>
          </c:tx>
          <c:layout>
            <c:manualLayout>
              <c:xMode val="edge"/>
              <c:yMode val="edge"/>
              <c:x val="0.33797411460120358"/>
              <c:y val="0.9334098942995831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 b="0"/>
            </a:pPr>
            <a:endParaRPr lang="en-US"/>
          </a:p>
        </c:txPr>
        <c:crossAx val="2065171151"/>
        <c:crosses val="autoZero"/>
        <c:crossBetween val="midCat"/>
      </c:valAx>
      <c:valAx>
        <c:axId val="2065171151"/>
        <c:scaling>
          <c:orientation val="minMax"/>
          <c:max val="2.6000000000000006E-2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100" b="0"/>
                </a:pPr>
                <a:r>
                  <a:rPr lang="en-US" sz="1100" b="0"/>
                  <a:t>Power Coefficient (Cp)</a:t>
                </a:r>
              </a:p>
            </c:rich>
          </c:tx>
          <c:layout>
            <c:manualLayout>
              <c:xMode val="edge"/>
              <c:yMode val="edge"/>
              <c:x val="1.3545701417807763E-2"/>
              <c:y val="0.42928025663458724"/>
            </c:manualLayout>
          </c:layout>
          <c:overlay val="0"/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 b="0"/>
            </a:pPr>
            <a:endParaRPr lang="en-US"/>
          </a:p>
        </c:txPr>
        <c:crossAx val="2134069919"/>
        <c:crosses val="autoZero"/>
        <c:crossBetween val="midCat"/>
      </c:valAx>
      <c:spPr>
        <a:ln>
          <a:solidFill>
            <a:schemeClr val="tx1">
              <a:lumMod val="15000"/>
              <a:lumOff val="8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7552999234347727"/>
          <c:y val="0.21873641907521199"/>
          <c:w val="0.24328127712356407"/>
          <c:h val="0.45057555861897086"/>
        </c:manualLayout>
      </c:layout>
      <c:overlay val="0"/>
      <c:txPr>
        <a:bodyPr/>
        <a:lstStyle/>
        <a:p>
          <a:pPr>
            <a:defRPr sz="1050" b="0"/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 b="1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xVal>
            <c:numRef>
              <c:f>std!$B$4:$F$4</c:f>
              <c:numCache>
                <c:formatCode>0</c:formatCode>
                <c:ptCount val="5"/>
                <c:pt idx="0">
                  <c:v>175.81990143195756</c:v>
                </c:pt>
                <c:pt idx="1">
                  <c:v>165.20142875262087</c:v>
                </c:pt>
                <c:pt idx="2">
                  <c:v>157.70836783447521</c:v>
                </c:pt>
                <c:pt idx="3">
                  <c:v>148.21109845578286</c:v>
                </c:pt>
                <c:pt idx="4">
                  <c:v>140.16484772797276</c:v>
                </c:pt>
              </c:numCache>
            </c:numRef>
          </c:xVal>
          <c:yVal>
            <c:numRef>
              <c:f>std!$B$6:$F$6</c:f>
              <c:numCache>
                <c:formatCode>General</c:formatCode>
                <c:ptCount val="5"/>
                <c:pt idx="0">
                  <c:v>4.5245691393253358E-2</c:v>
                </c:pt>
                <c:pt idx="1">
                  <c:v>6.7965929535269018E-2</c:v>
                </c:pt>
                <c:pt idx="2">
                  <c:v>8.6260594386458139E-2</c:v>
                </c:pt>
                <c:pt idx="3">
                  <c:v>8.0999705186311416E-2</c:v>
                </c:pt>
                <c:pt idx="4">
                  <c:v>5.2118983051200697E-2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DE5-4D26-A5F6-BCB62E4C2B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069919"/>
        <c:axId val="2065171151"/>
      </c:scatterChart>
      <c:valAx>
        <c:axId val="21340699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5171151"/>
        <c:crosses val="autoZero"/>
        <c:crossBetween val="midCat"/>
      </c:valAx>
      <c:valAx>
        <c:axId val="2065171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40699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xVal>
            <c:numRef>
              <c:f>'15'!$B$4:$F$4</c:f>
              <c:numCache>
                <c:formatCode>0</c:formatCode>
                <c:ptCount val="5"/>
                <c:pt idx="0">
                  <c:v>175</c:v>
                </c:pt>
                <c:pt idx="1">
                  <c:v>165</c:v>
                </c:pt>
                <c:pt idx="2">
                  <c:v>160.32250244514088</c:v>
                </c:pt>
                <c:pt idx="3">
                  <c:v>147.37581649418169</c:v>
                </c:pt>
                <c:pt idx="4">
                  <c:v>143.09729676239829</c:v>
                </c:pt>
              </c:numCache>
            </c:numRef>
          </c:xVal>
          <c:yVal>
            <c:numRef>
              <c:f>'15'!$B$6:$F$6</c:f>
              <c:numCache>
                <c:formatCode>General</c:formatCode>
                <c:ptCount val="5"/>
                <c:pt idx="0">
                  <c:v>4.4607361752053161E-2</c:v>
                </c:pt>
                <c:pt idx="1">
                  <c:v>6.7710102343498016E-2</c:v>
                </c:pt>
                <c:pt idx="2">
                  <c:v>9.1097655334650737E-2</c:v>
                </c:pt>
                <c:pt idx="3">
                  <c:v>7.9440601125735394E-2</c:v>
                </c:pt>
                <c:pt idx="4">
                  <c:v>5.5875821021557207E-2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E1-4689-B4C4-FC7D5DF78D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069919"/>
        <c:axId val="2065171151"/>
      </c:scatterChart>
      <c:valAx>
        <c:axId val="21340699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5171151"/>
        <c:crosses val="autoZero"/>
        <c:crossBetween val="midCat"/>
      </c:valAx>
      <c:valAx>
        <c:axId val="2065171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40699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xVal>
            <c:numRef>
              <c:f>'16'!$B$4:$F$4</c:f>
              <c:numCache>
                <c:formatCode>0</c:formatCode>
                <c:ptCount val="5"/>
                <c:pt idx="0">
                  <c:v>170</c:v>
                </c:pt>
                <c:pt idx="1">
                  <c:v>165</c:v>
                </c:pt>
                <c:pt idx="2">
                  <c:v>158.88805417287961</c:v>
                </c:pt>
                <c:pt idx="3">
                  <c:v>151.76078257923797</c:v>
                </c:pt>
                <c:pt idx="4">
                  <c:v>143.94597034905456</c:v>
                </c:pt>
              </c:numCache>
            </c:numRef>
          </c:xVal>
          <c:yVal>
            <c:numRef>
              <c:f>'16'!$B$6:$F$6</c:f>
              <c:numCache>
                <c:formatCode>General</c:formatCode>
                <c:ptCount val="5"/>
                <c:pt idx="0">
                  <c:v>4.0812790982051039E-2</c:v>
                </c:pt>
                <c:pt idx="1">
                  <c:v>6.7710102343498016E-2</c:v>
                </c:pt>
                <c:pt idx="2">
                  <c:v>8.8427089172083279E-2</c:v>
                </c:pt>
                <c:pt idx="3">
                  <c:v>8.7794412063291277E-2</c:v>
                </c:pt>
                <c:pt idx="4">
                  <c:v>5.6987470995883353E-2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4B6-403A-B73A-68EC98C730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069919"/>
        <c:axId val="2065171151"/>
      </c:scatterChart>
      <c:valAx>
        <c:axId val="21340699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5171151"/>
        <c:crosses val="autoZero"/>
        <c:crossBetween val="midCat"/>
      </c:valAx>
      <c:valAx>
        <c:axId val="2065171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40699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xVal>
            <c:numRef>
              <c:f>'17'!$B$4:$F$4</c:f>
              <c:numCache>
                <c:formatCode>0</c:formatCode>
                <c:ptCount val="5"/>
                <c:pt idx="0">
                  <c:v>171.01837677521371</c:v>
                </c:pt>
                <c:pt idx="1">
                  <c:v>167.72220003285022</c:v>
                </c:pt>
                <c:pt idx="2">
                  <c:v>160</c:v>
                </c:pt>
                <c:pt idx="3">
                  <c:v>148.52233234794676</c:v>
                </c:pt>
                <c:pt idx="4">
                  <c:v>143.32200236531844</c:v>
                </c:pt>
              </c:numCache>
            </c:numRef>
          </c:xVal>
          <c:yVal>
            <c:numRef>
              <c:f>'17'!$B$6:$F$6</c:f>
              <c:numCache>
                <c:formatCode>General</c:formatCode>
                <c:ptCount val="5"/>
                <c:pt idx="0">
                  <c:v>4.157197493462024E-2</c:v>
                </c:pt>
                <c:pt idx="1">
                  <c:v>7.1208259338243957E-2</c:v>
                </c:pt>
                <c:pt idx="2">
                  <c:v>9.049377846402637E-2</c:v>
                </c:pt>
                <c:pt idx="3">
                  <c:v>8.158451649891621E-2</c:v>
                </c:pt>
                <c:pt idx="4">
                  <c:v>5.6169089836074236E-2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6B1-49D2-8BD8-B0EB2C4C3C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069919"/>
        <c:axId val="2065171151"/>
      </c:scatterChart>
      <c:valAx>
        <c:axId val="21340699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5171151"/>
        <c:crosses val="autoZero"/>
        <c:crossBetween val="midCat"/>
      </c:valAx>
      <c:valAx>
        <c:axId val="2065171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40699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xVal>
            <c:numRef>
              <c:f>'18'!$B$4:$F$4</c:f>
              <c:numCache>
                <c:formatCode>0</c:formatCode>
                <c:ptCount val="5"/>
                <c:pt idx="0">
                  <c:v>172.86928283689491</c:v>
                </c:pt>
                <c:pt idx="1">
                  <c:v>169.72003914861864</c:v>
                </c:pt>
                <c:pt idx="2">
                  <c:v>160.00000000000003</c:v>
                </c:pt>
                <c:pt idx="3">
                  <c:v>149.62102025002548</c:v>
                </c:pt>
                <c:pt idx="4">
                  <c:v>142.26596157579047</c:v>
                </c:pt>
              </c:numCache>
            </c:numRef>
          </c:xVal>
          <c:yVal>
            <c:numRef>
              <c:f>'18'!$B$6:$F$6</c:f>
              <c:numCache>
                <c:formatCode>General</c:formatCode>
                <c:ptCount val="5"/>
                <c:pt idx="0">
                  <c:v>4.2969709394773681E-2</c:v>
                </c:pt>
                <c:pt idx="1">
                  <c:v>7.3831634200302282E-2</c:v>
                </c:pt>
                <c:pt idx="2">
                  <c:v>9.0493778464026467E-2</c:v>
                </c:pt>
                <c:pt idx="3">
                  <c:v>8.3665780827821695E-2</c:v>
                </c:pt>
                <c:pt idx="4">
                  <c:v>5.4797498283745368E-2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5EF-4D48-87D4-451515E7DE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069919"/>
        <c:axId val="2065171151"/>
      </c:scatterChart>
      <c:valAx>
        <c:axId val="21340699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5171151"/>
        <c:crosses val="autoZero"/>
        <c:crossBetween val="midCat"/>
      </c:valAx>
      <c:valAx>
        <c:axId val="2065171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40699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xVal>
            <c:numRef>
              <c:f>'19'!$B$4:$F$4</c:f>
              <c:numCache>
                <c:formatCode>0</c:formatCode>
                <c:ptCount val="5"/>
                <c:pt idx="0">
                  <c:v>175</c:v>
                </c:pt>
                <c:pt idx="1">
                  <c:v>167.43310691096292</c:v>
                </c:pt>
                <c:pt idx="2">
                  <c:v>160</c:v>
                </c:pt>
                <c:pt idx="3">
                  <c:v>146.60277784212386</c:v>
                </c:pt>
                <c:pt idx="4">
                  <c:v>140.34678850041138</c:v>
                </c:pt>
              </c:numCache>
            </c:numRef>
          </c:xVal>
          <c:yVal>
            <c:numRef>
              <c:f>'19'!$B$6:$F$6</c:f>
              <c:numCache>
                <c:formatCode>General</c:formatCode>
                <c:ptCount val="5"/>
                <c:pt idx="0">
                  <c:v>4.4607361752053161E-2</c:v>
                </c:pt>
                <c:pt idx="1">
                  <c:v>7.0832579524264971E-2</c:v>
                </c:pt>
                <c:pt idx="2">
                  <c:v>9.049377846402637E-2</c:v>
                </c:pt>
                <c:pt idx="3">
                  <c:v>7.801117766451085E-2</c:v>
                </c:pt>
                <c:pt idx="4">
                  <c:v>5.2348268314831276E-2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53A-445B-A093-7F62B3ABF0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069919"/>
        <c:axId val="2065171151"/>
      </c:scatterChart>
      <c:valAx>
        <c:axId val="21340699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5171151"/>
        <c:crosses val="autoZero"/>
        <c:crossBetween val="midCat"/>
      </c:valAx>
      <c:valAx>
        <c:axId val="2065171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40699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573405</xdr:colOff>
      <xdr:row>14</xdr:row>
      <xdr:rowOff>68580</xdr:rowOff>
    </xdr:from>
    <xdr:to>
      <xdr:col>30</xdr:col>
      <xdr:colOff>121920</xdr:colOff>
      <xdr:row>42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638F9B4-687D-47D6-917B-A098247D3B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605790</xdr:colOff>
      <xdr:row>43</xdr:row>
      <xdr:rowOff>7620</xdr:rowOff>
    </xdr:from>
    <xdr:to>
      <xdr:col>29</xdr:col>
      <xdr:colOff>531496</xdr:colOff>
      <xdr:row>68</xdr:row>
      <xdr:rowOff>59055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A63BE6E-F364-4517-A509-FE2382CDD8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106680</xdr:colOff>
      <xdr:row>17</xdr:row>
      <xdr:rowOff>99060</xdr:rowOff>
    </xdr:from>
    <xdr:to>
      <xdr:col>17</xdr:col>
      <xdr:colOff>264795</xdr:colOff>
      <xdr:row>45</xdr:row>
      <xdr:rowOff>163830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21C462D-BAD0-45CD-A01A-B0A7333D5F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0.75645</cdr:x>
      <cdr:y>0.03953</cdr:y>
    </cdr:from>
    <cdr:to>
      <cdr:x>0.89398</cdr:x>
      <cdr:y>0.23928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B99FE650-5343-BE1D-AECD-928A88CB67DE}"/>
            </a:ext>
          </a:extLst>
        </cdr:cNvPr>
        <cdr:cNvSpPr txBox="1"/>
      </cdr:nvSpPr>
      <cdr:spPr>
        <a:xfrm xmlns:a="http://schemas.openxmlformats.org/drawingml/2006/main">
          <a:off x="5029200" y="1809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0.10934</cdr:x>
      <cdr:y>0.18501</cdr:y>
    </cdr:from>
    <cdr:to>
      <cdr:x>0.34</cdr:x>
      <cdr:y>0.23078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25AAC23F-D824-B547-1815-8E37441B1F36}"/>
            </a:ext>
          </a:extLst>
        </cdr:cNvPr>
        <cdr:cNvSpPr txBox="1"/>
      </cdr:nvSpPr>
      <cdr:spPr>
        <a:xfrm xmlns:a="http://schemas.openxmlformats.org/drawingml/2006/main">
          <a:off x="725048" y="847282"/>
          <a:ext cx="1529577" cy="2096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ZA" sz="1100"/>
            <a:t> </a:t>
          </a:r>
          <a:r>
            <a:rPr lang="en-ZA" sz="1000">
              <a:latin typeface="Times New Roman" panose="02020603050405020304" pitchFamily="18" charset="0"/>
              <a:cs typeface="Times New Roman" panose="02020603050405020304" pitchFamily="18" charset="0"/>
            </a:rPr>
            <a:t>0,0912 W @ 160 </a:t>
          </a:r>
        </a:p>
      </cdr:txBody>
    </cdr:sp>
  </cdr:relSizeAnchor>
  <cdr:relSizeAnchor xmlns:cdr="http://schemas.openxmlformats.org/drawingml/2006/chartDrawing">
    <cdr:from>
      <cdr:x>0.10933</cdr:x>
      <cdr:y>0.22319</cdr:y>
    </cdr:from>
    <cdr:to>
      <cdr:x>0.33999</cdr:x>
      <cdr:y>0.26896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20B55650-F52E-8C8A-4337-BCA2F1123F86}"/>
            </a:ext>
          </a:extLst>
        </cdr:cNvPr>
        <cdr:cNvSpPr txBox="1"/>
      </cdr:nvSpPr>
      <cdr:spPr>
        <a:xfrm xmlns:a="http://schemas.openxmlformats.org/drawingml/2006/main">
          <a:off x="725006" y="1022137"/>
          <a:ext cx="1529577" cy="2096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/>
            <a:t> </a:t>
          </a:r>
          <a:r>
            <a:rPr lang="en-ZA" sz="1000">
              <a:latin typeface="Times New Roman" panose="02020603050405020304" pitchFamily="18" charset="0"/>
              <a:cs typeface="Times New Roman" panose="02020603050405020304" pitchFamily="18" charset="0"/>
            </a:rPr>
            <a:t>0,0874 W @ 155</a:t>
          </a:r>
        </a:p>
      </cdr:txBody>
    </cdr:sp>
  </cdr:relSizeAnchor>
  <cdr:relSizeAnchor xmlns:cdr="http://schemas.openxmlformats.org/drawingml/2006/chartDrawing">
    <cdr:from>
      <cdr:x>0.1197</cdr:x>
      <cdr:y>0.25257</cdr:y>
    </cdr:from>
    <cdr:to>
      <cdr:x>0.35036</cdr:x>
      <cdr:y>0.29834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F1AE5E79-1011-0A1D-12EF-6B7BE5F9AF3F}"/>
            </a:ext>
          </a:extLst>
        </cdr:cNvPr>
        <cdr:cNvSpPr txBox="1"/>
      </cdr:nvSpPr>
      <cdr:spPr>
        <a:xfrm xmlns:a="http://schemas.openxmlformats.org/drawingml/2006/main">
          <a:off x="793750" y="1156678"/>
          <a:ext cx="1529577" cy="2096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/>
            <a:t> </a:t>
          </a:r>
          <a:r>
            <a:rPr lang="en-ZA" sz="1000">
              <a:latin typeface="Times New Roman" panose="02020603050405020304" pitchFamily="18" charset="0"/>
              <a:cs typeface="Times New Roman" panose="02020603050405020304" pitchFamily="18" charset="0"/>
            </a:rPr>
            <a:t>0,085 W @ 165</a:t>
          </a:r>
        </a:p>
      </cdr:txBody>
    </cdr:sp>
  </cdr:relSizeAnchor>
  <cdr:relSizeAnchor xmlns:cdr="http://schemas.openxmlformats.org/drawingml/2006/chartDrawing">
    <cdr:from>
      <cdr:x>0.12113</cdr:x>
      <cdr:y>0.43783</cdr:y>
    </cdr:from>
    <cdr:to>
      <cdr:x>0.35179</cdr:x>
      <cdr:y>0.4836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638AACC3-1D4F-4A58-6A7F-DAD712489B7B}"/>
            </a:ext>
          </a:extLst>
        </cdr:cNvPr>
        <cdr:cNvSpPr txBox="1"/>
      </cdr:nvSpPr>
      <cdr:spPr>
        <a:xfrm xmlns:a="http://schemas.openxmlformats.org/drawingml/2006/main">
          <a:off x="803275" y="2003425"/>
          <a:ext cx="1529577" cy="2094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/>
            <a:t> </a:t>
          </a:r>
          <a:r>
            <a:rPr lang="en-ZA" sz="1000">
              <a:latin typeface="Times New Roman" panose="02020603050405020304" pitchFamily="18" charset="0"/>
              <a:cs typeface="Times New Roman" panose="02020603050405020304" pitchFamily="18" charset="0"/>
            </a:rPr>
            <a:t>0,068 W @ 165</a:t>
          </a:r>
        </a:p>
      </cdr:txBody>
    </cdr:sp>
  </cdr:relSizeAnchor>
  <cdr:relSizeAnchor xmlns:cdr="http://schemas.openxmlformats.org/drawingml/2006/chartDrawing">
    <cdr:from>
      <cdr:x>0.11826</cdr:x>
      <cdr:y>0.2794</cdr:y>
    </cdr:from>
    <cdr:to>
      <cdr:x>0.34892</cdr:x>
      <cdr:y>0.32517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76546B94-365F-7BD7-E7EA-4D95C0F6FE6C}"/>
            </a:ext>
          </a:extLst>
        </cdr:cNvPr>
        <cdr:cNvSpPr txBox="1"/>
      </cdr:nvSpPr>
      <cdr:spPr>
        <a:xfrm xmlns:a="http://schemas.openxmlformats.org/drawingml/2006/main">
          <a:off x="784225" y="1279567"/>
          <a:ext cx="1529577" cy="2096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/>
            <a:t> </a:t>
          </a:r>
          <a:r>
            <a:rPr lang="en-ZA" sz="1000">
              <a:latin typeface="Times New Roman" panose="02020603050405020304" pitchFamily="18" charset="0"/>
              <a:cs typeface="Times New Roman" panose="02020603050405020304" pitchFamily="18" charset="0"/>
            </a:rPr>
            <a:t>0,083 W @ 150</a:t>
          </a:r>
        </a:p>
      </cdr:txBody>
    </cdr:sp>
  </cdr:relSizeAnchor>
  <cdr:relSizeAnchor xmlns:cdr="http://schemas.openxmlformats.org/drawingml/2006/chartDrawing">
    <cdr:from>
      <cdr:x>0.10964</cdr:x>
      <cdr:y>0.30435</cdr:y>
    </cdr:from>
    <cdr:to>
      <cdr:x>0.3403</cdr:x>
      <cdr:y>0.35012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48D48BEC-69A9-069D-664A-28218695F19A}"/>
            </a:ext>
          </a:extLst>
        </cdr:cNvPr>
        <cdr:cNvSpPr txBox="1"/>
      </cdr:nvSpPr>
      <cdr:spPr>
        <a:xfrm xmlns:a="http://schemas.openxmlformats.org/drawingml/2006/main">
          <a:off x="727075" y="1393825"/>
          <a:ext cx="1529577" cy="2096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/>
            <a:t> </a:t>
          </a:r>
          <a:r>
            <a:rPr lang="en-ZA" sz="1000">
              <a:latin typeface="Times New Roman" panose="02020603050405020304" pitchFamily="18" charset="0"/>
              <a:cs typeface="Times New Roman" panose="02020603050405020304" pitchFamily="18" charset="0"/>
            </a:rPr>
            <a:t>0,0832 W @ 150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8</xdr:row>
      <xdr:rowOff>148590</xdr:rowOff>
    </xdr:from>
    <xdr:to>
      <xdr:col>6</xdr:col>
      <xdr:colOff>0</xdr:colOff>
      <xdr:row>24</xdr:row>
      <xdr:rowOff>1905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7C52565-CE35-4858-AD6D-418D235434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283845</xdr:colOff>
      <xdr:row>8</xdr:row>
      <xdr:rowOff>81915</xdr:rowOff>
    </xdr:from>
    <xdr:to>
      <xdr:col>5</xdr:col>
      <xdr:colOff>588645</xdr:colOff>
      <xdr:row>23</xdr:row>
      <xdr:rowOff>116205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690DD0A-97DE-4409-B947-0DFD04AA2A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274320</xdr:colOff>
      <xdr:row>7</xdr:row>
      <xdr:rowOff>72390</xdr:rowOff>
    </xdr:from>
    <xdr:to>
      <xdr:col>5</xdr:col>
      <xdr:colOff>590550</xdr:colOff>
      <xdr:row>22</xdr:row>
      <xdr:rowOff>106680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56CB348-F65E-44C8-9220-167A5ED405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198120</xdr:colOff>
      <xdr:row>7</xdr:row>
      <xdr:rowOff>62865</xdr:rowOff>
    </xdr:from>
    <xdr:to>
      <xdr:col>5</xdr:col>
      <xdr:colOff>514350</xdr:colOff>
      <xdr:row>22</xdr:row>
      <xdr:rowOff>97155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53BF749-A99B-48DD-ABC6-A15967B477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64770</xdr:colOff>
      <xdr:row>7</xdr:row>
      <xdr:rowOff>15240</xdr:rowOff>
    </xdr:from>
    <xdr:to>
      <xdr:col>5</xdr:col>
      <xdr:colOff>381000</xdr:colOff>
      <xdr:row>22</xdr:row>
      <xdr:rowOff>49530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25F72FC-0552-45D5-8110-6ABFF37D9F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226695</xdr:colOff>
      <xdr:row>7</xdr:row>
      <xdr:rowOff>81915</xdr:rowOff>
    </xdr:from>
    <xdr:to>
      <xdr:col>5</xdr:col>
      <xdr:colOff>542925</xdr:colOff>
      <xdr:row>22</xdr:row>
      <xdr:rowOff>116205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FA750BF-8403-4D50-94AC-4EF8793792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198120</xdr:colOff>
      <xdr:row>7</xdr:row>
      <xdr:rowOff>100965</xdr:rowOff>
    </xdr:from>
    <xdr:to>
      <xdr:col>5</xdr:col>
      <xdr:colOff>514350</xdr:colOff>
      <xdr:row>22</xdr:row>
      <xdr:rowOff>135255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88BC6F1-4155-40DE-98F2-52629C0B1C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74F128-DC50-47A9-B24C-AEB1D26D6B4E}">
  <dimension ref="A2:AA76"/>
  <sheetViews>
    <sheetView tabSelected="1" topLeftCell="A24" zoomScaleNormal="100" workbookViewId="0">
      <selection activeCell="A43" sqref="A43:E49"/>
    </sheetView>
  </sheetViews>
  <sheetFormatPr defaultRowHeight="14.4" x14ac:dyDescent="0.3"/>
  <cols>
    <col min="1" max="4" width="8.88671875" style="4"/>
    <col min="5" max="5" width="12" style="4" bestFit="1" customWidth="1"/>
    <col min="6" max="16384" width="8.88671875" style="4"/>
  </cols>
  <sheetData>
    <row r="2" spans="1:27" x14ac:dyDescent="0.3">
      <c r="A2" s="1"/>
      <c r="B2" s="1"/>
      <c r="C2" s="1"/>
      <c r="D2" s="1"/>
      <c r="E2" s="1"/>
    </row>
    <row r="3" spans="1:27" x14ac:dyDescent="0.3">
      <c r="A3"/>
      <c r="B3"/>
      <c r="C3"/>
      <c r="D3"/>
      <c r="E3"/>
    </row>
    <row r="4" spans="1:27" x14ac:dyDescent="0.3">
      <c r="A4"/>
      <c r="B4"/>
      <c r="C4"/>
      <c r="D4"/>
      <c r="E4"/>
      <c r="T4" s="19" t="s">
        <v>19</v>
      </c>
      <c r="U4" s="19"/>
      <c r="V4" s="19"/>
      <c r="W4" s="19"/>
      <c r="X4" s="19"/>
      <c r="Y4"/>
    </row>
    <row r="5" spans="1:27" x14ac:dyDescent="0.3">
      <c r="T5" t="s">
        <v>20</v>
      </c>
      <c r="U5">
        <v>6.1575216010359951E-2</v>
      </c>
      <c r="V5"/>
      <c r="W5"/>
      <c r="X5"/>
      <c r="Y5"/>
    </row>
    <row r="6" spans="1:27" x14ac:dyDescent="0.3">
      <c r="B6" s="15" t="s">
        <v>26</v>
      </c>
      <c r="C6" s="15" t="s">
        <v>27</v>
      </c>
      <c r="D6" s="15" t="s">
        <v>2</v>
      </c>
      <c r="E6" s="11" t="s">
        <v>37</v>
      </c>
      <c r="T6" t="s">
        <v>21</v>
      </c>
      <c r="U6">
        <v>997.05</v>
      </c>
      <c r="V6" t="s">
        <v>36</v>
      </c>
      <c r="W6"/>
      <c r="X6"/>
      <c r="Y6"/>
    </row>
    <row r="7" spans="1:27" ht="15" thickBot="1" x14ac:dyDescent="0.35">
      <c r="B7" s="15"/>
      <c r="C7" s="15"/>
      <c r="D7" s="15" t="s">
        <v>35</v>
      </c>
      <c r="E7" s="11" t="s">
        <v>38</v>
      </c>
      <c r="T7"/>
      <c r="U7"/>
      <c r="V7"/>
      <c r="W7"/>
      <c r="X7"/>
      <c r="Y7"/>
    </row>
    <row r="8" spans="1:27" ht="15" thickBot="1" x14ac:dyDescent="0.35">
      <c r="A8" s="18" t="s">
        <v>28</v>
      </c>
      <c r="B8" s="1">
        <v>140</v>
      </c>
      <c r="C8" s="10">
        <f>+(PI()*$U$13*(B8/60))/0.5</f>
        <v>4.1050144006906635</v>
      </c>
      <c r="D8" s="9">
        <v>5.2118983051200697E-2</v>
      </c>
      <c r="E8" s="7">
        <f>+D8/$U$8</f>
        <v>1.3582916594191729E-2</v>
      </c>
      <c r="T8" t="s">
        <v>22</v>
      </c>
      <c r="U8" s="5">
        <f>0.5*U6*U5*0.5^3</f>
        <v>3.8370980701955868</v>
      </c>
      <c r="V8"/>
      <c r="W8"/>
      <c r="X8"/>
      <c r="Y8"/>
    </row>
    <row r="9" spans="1:27" x14ac:dyDescent="0.3">
      <c r="A9" s="18"/>
      <c r="B9" s="1">
        <v>148</v>
      </c>
      <c r="C9" s="10">
        <f t="shared" ref="C9:C12" si="0">+(PI()*$U$13*(B9/60))/0.5</f>
        <v>4.3395866521587019</v>
      </c>
      <c r="D9" s="9">
        <v>8.0999705186311416E-2</v>
      </c>
      <c r="E9" s="7">
        <f t="shared" ref="E9:E12" si="1">+D9/$U$8</f>
        <v>2.1109625999781303E-2</v>
      </c>
      <c r="M9" s="2"/>
      <c r="P9" s="2"/>
      <c r="Q9" s="2"/>
      <c r="R9" s="2"/>
      <c r="S9" s="2"/>
      <c r="T9"/>
      <c r="U9"/>
      <c r="V9"/>
      <c r="W9"/>
      <c r="X9"/>
      <c r="Y9"/>
      <c r="Z9" s="2"/>
      <c r="AA9" s="2"/>
    </row>
    <row r="10" spans="1:27" x14ac:dyDescent="0.3">
      <c r="A10" s="18"/>
      <c r="B10" s="1">
        <v>158</v>
      </c>
      <c r="C10" s="10">
        <f t="shared" si="0"/>
        <v>4.6328019664937488</v>
      </c>
      <c r="D10" s="9">
        <v>8.6260594386458139E-2</v>
      </c>
      <c r="E10" s="7">
        <f t="shared" si="1"/>
        <v>2.2480685353465885E-2</v>
      </c>
      <c r="M10" s="2"/>
      <c r="P10" s="2"/>
      <c r="Q10" s="2"/>
      <c r="R10" s="2"/>
      <c r="S10" s="2"/>
      <c r="T10" s="20" t="s">
        <v>23</v>
      </c>
      <c r="U10" s="20"/>
      <c r="V10" s="20"/>
      <c r="W10" s="20"/>
      <c r="X10"/>
      <c r="Y10"/>
      <c r="Z10" s="2"/>
      <c r="AA10" s="2"/>
    </row>
    <row r="11" spans="1:27" x14ac:dyDescent="0.3">
      <c r="A11" s="18"/>
      <c r="B11" s="1">
        <v>165</v>
      </c>
      <c r="C11" s="10">
        <f t="shared" si="0"/>
        <v>4.8380526865282825</v>
      </c>
      <c r="D11" s="9">
        <v>6.7965929535269018E-2</v>
      </c>
      <c r="E11" s="7">
        <f t="shared" si="1"/>
        <v>1.771284660748966E-2</v>
      </c>
      <c r="M11" s="2"/>
      <c r="P11" s="2"/>
      <c r="Q11" s="2"/>
      <c r="R11" s="2"/>
      <c r="S11" s="2"/>
      <c r="T11" s="21" t="s">
        <v>24</v>
      </c>
      <c r="U11" s="21"/>
      <c r="V11" s="21"/>
      <c r="W11" s="21"/>
      <c r="X11" s="21"/>
      <c r="Y11" s="21"/>
      <c r="Z11" s="2"/>
      <c r="AA11" s="2"/>
    </row>
    <row r="12" spans="1:27" x14ac:dyDescent="0.3">
      <c r="A12" s="18"/>
      <c r="B12" s="1">
        <v>176</v>
      </c>
      <c r="C12" s="10">
        <f t="shared" si="0"/>
        <v>5.160589532296834</v>
      </c>
      <c r="D12" s="9">
        <v>4.5245691393253358E-2</v>
      </c>
      <c r="E12" s="7">
        <f t="shared" si="1"/>
        <v>1.179164320680161E-2</v>
      </c>
      <c r="M12" s="2"/>
      <c r="O12" s="4">
        <v>4.0999999999999996</v>
      </c>
      <c r="P12" s="2"/>
      <c r="Q12" s="2"/>
      <c r="R12" s="2"/>
      <c r="S12" s="2"/>
      <c r="T12"/>
      <c r="U12"/>
      <c r="V12"/>
      <c r="W12"/>
      <c r="X12"/>
      <c r="Y12"/>
      <c r="Z12" s="2">
        <v>140</v>
      </c>
      <c r="AA12" s="2"/>
    </row>
    <row r="13" spans="1:27" x14ac:dyDescent="0.3">
      <c r="A13" s="13"/>
      <c r="M13" s="2"/>
      <c r="O13" s="4">
        <v>4.5</v>
      </c>
      <c r="P13" s="2"/>
      <c r="Q13" s="2"/>
      <c r="R13" s="2"/>
      <c r="S13" s="2"/>
      <c r="T13" t="s">
        <v>25</v>
      </c>
      <c r="U13">
        <v>0.28000000000000003</v>
      </c>
      <c r="V13"/>
      <c r="W13"/>
      <c r="X13"/>
      <c r="Y13"/>
      <c r="Z13" s="2">
        <v>150</v>
      </c>
      <c r="AA13" s="2"/>
    </row>
    <row r="14" spans="1:27" x14ac:dyDescent="0.3">
      <c r="A14"/>
      <c r="M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x14ac:dyDescent="0.3">
      <c r="A15"/>
      <c r="M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x14ac:dyDescent="0.3">
      <c r="A16"/>
      <c r="M16" s="2"/>
      <c r="O16" s="4">
        <f>0.091/U8</f>
        <v>2.3715838984371199E-2</v>
      </c>
      <c r="P16" s="2"/>
      <c r="Q16" s="2"/>
      <c r="R16" s="2"/>
      <c r="S16" s="2"/>
      <c r="T16" s="2">
        <v>140</v>
      </c>
      <c r="U16" s="2"/>
      <c r="V16" s="2">
        <v>8.5000000000000006E-2</v>
      </c>
      <c r="W16" s="2">
        <v>140</v>
      </c>
      <c r="X16" s="2"/>
      <c r="Y16" s="2">
        <v>8.3199999999999996E-2</v>
      </c>
      <c r="Z16" s="2">
        <v>140</v>
      </c>
      <c r="AA16" s="2"/>
    </row>
    <row r="17" spans="1:27" x14ac:dyDescent="0.3">
      <c r="A17"/>
      <c r="B17" s="15" t="s">
        <v>26</v>
      </c>
      <c r="C17" s="15" t="s">
        <v>27</v>
      </c>
      <c r="D17" s="15" t="s">
        <v>2</v>
      </c>
      <c r="E17" s="11" t="s">
        <v>37</v>
      </c>
      <c r="M17" s="2"/>
      <c r="O17" s="4">
        <f>0.091/U8</f>
        <v>2.3715838984371199E-2</v>
      </c>
      <c r="P17" s="2"/>
      <c r="Q17" s="2"/>
      <c r="R17" s="2"/>
      <c r="S17" s="2"/>
      <c r="T17" s="2">
        <v>160</v>
      </c>
      <c r="U17" s="2"/>
      <c r="V17" s="2">
        <v>8.5000000000000006E-2</v>
      </c>
      <c r="W17" s="2">
        <v>165</v>
      </c>
      <c r="X17" s="2"/>
      <c r="Y17" s="2">
        <v>8.3199999999999996E-2</v>
      </c>
      <c r="Z17" s="2">
        <v>150</v>
      </c>
      <c r="AA17" s="2"/>
    </row>
    <row r="18" spans="1:27" x14ac:dyDescent="0.3">
      <c r="A18"/>
      <c r="B18" s="15"/>
      <c r="C18" s="15"/>
      <c r="D18" s="15" t="s">
        <v>35</v>
      </c>
      <c r="E18" s="11" t="s">
        <v>38</v>
      </c>
      <c r="M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x14ac:dyDescent="0.3">
      <c r="A19" s="18" t="s">
        <v>29</v>
      </c>
      <c r="B19" s="4">
        <v>143</v>
      </c>
      <c r="C19" s="10">
        <f t="shared" ref="C19:C23" si="2">+(PI()*$U$13*(B19/60))/0.5</f>
        <v>4.1929789949911775</v>
      </c>
      <c r="D19" s="9">
        <v>5.5875821021557207E-2</v>
      </c>
      <c r="E19" s="7">
        <f>+D19/$U$8</f>
        <v>1.4561999719415322E-2</v>
      </c>
      <c r="M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x14ac:dyDescent="0.3">
      <c r="A20" s="18"/>
      <c r="B20" s="4">
        <v>147</v>
      </c>
      <c r="C20" s="10">
        <f t="shared" si="2"/>
        <v>4.3102651207251972</v>
      </c>
      <c r="D20" s="9">
        <v>7.9440601125735394E-2</v>
      </c>
      <c r="E20" s="7">
        <f t="shared" ref="E20:E23" si="3">+D20/$U$8</f>
        <v>2.0703302254061518E-2</v>
      </c>
      <c r="M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x14ac:dyDescent="0.3">
      <c r="A21" s="18"/>
      <c r="B21" s="4">
        <v>160</v>
      </c>
      <c r="C21" s="10">
        <f t="shared" si="2"/>
        <v>4.6914450293607581</v>
      </c>
      <c r="D21" s="9">
        <v>9.1097655334650737E-2</v>
      </c>
      <c r="E21" s="7">
        <f t="shared" si="3"/>
        <v>2.3741289294179353E-2</v>
      </c>
      <c r="M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x14ac:dyDescent="0.3">
      <c r="A22" s="18"/>
      <c r="B22" s="4">
        <v>165</v>
      </c>
      <c r="C22" s="10">
        <f t="shared" si="2"/>
        <v>4.8380526865282825</v>
      </c>
      <c r="D22" s="9">
        <v>6.7710102343498016E-2</v>
      </c>
      <c r="E22" s="7">
        <f t="shared" si="3"/>
        <v>1.7646174558172464E-2</v>
      </c>
      <c r="M22" s="2"/>
      <c r="O22" s="17">
        <f>+(O17-O13)/O13</f>
        <v>-0.99472981355902867</v>
      </c>
      <c r="P22" s="3"/>
      <c r="Q22" s="3"/>
      <c r="R22" s="3"/>
      <c r="S22" s="3"/>
      <c r="T22" s="2"/>
      <c r="U22" s="2"/>
      <c r="V22" s="3" t="e">
        <f>+(V17-V13)/V13</f>
        <v>#DIV/0!</v>
      </c>
      <c r="W22" s="2"/>
      <c r="X22" s="2"/>
      <c r="Y22" s="3" t="e">
        <f>+(Y17-Y13)/Y13</f>
        <v>#DIV/0!</v>
      </c>
      <c r="Z22" s="2"/>
      <c r="AA22" s="2"/>
    </row>
    <row r="23" spans="1:27" x14ac:dyDescent="0.3">
      <c r="A23" s="18"/>
      <c r="B23" s="4">
        <v>175</v>
      </c>
      <c r="C23" s="10">
        <f t="shared" si="2"/>
        <v>5.1312680008633293</v>
      </c>
      <c r="D23" s="9">
        <v>4.4607361752053161E-2</v>
      </c>
      <c r="E23" s="7">
        <f t="shared" si="3"/>
        <v>1.1625285811310893E-2</v>
      </c>
      <c r="M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x14ac:dyDescent="0.3">
      <c r="A24" s="14"/>
      <c r="B24" s="1"/>
      <c r="C24" s="9"/>
      <c r="D24" s="9"/>
      <c r="E24" s="7"/>
      <c r="M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x14ac:dyDescent="0.3">
      <c r="A25"/>
      <c r="B25"/>
      <c r="C25" s="9"/>
      <c r="D25" s="9"/>
      <c r="E25" s="7"/>
      <c r="M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x14ac:dyDescent="0.3">
      <c r="A26"/>
      <c r="B26"/>
      <c r="C26" s="9"/>
      <c r="D26" s="9"/>
      <c r="E26" s="7"/>
      <c r="M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x14ac:dyDescent="0.3">
      <c r="A27"/>
      <c r="B27" s="15" t="s">
        <v>26</v>
      </c>
      <c r="C27" s="16" t="s">
        <v>27</v>
      </c>
      <c r="D27" s="16" t="s">
        <v>2</v>
      </c>
      <c r="E27" s="12" t="s">
        <v>37</v>
      </c>
      <c r="M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x14ac:dyDescent="0.3">
      <c r="A28"/>
      <c r="B28" s="15"/>
      <c r="C28" s="16"/>
      <c r="D28" s="16" t="s">
        <v>35</v>
      </c>
      <c r="E28" s="12" t="s">
        <v>38</v>
      </c>
      <c r="M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x14ac:dyDescent="0.3">
      <c r="A29" s="18" t="s">
        <v>30</v>
      </c>
      <c r="B29" s="4">
        <v>144</v>
      </c>
      <c r="C29" s="10">
        <f t="shared" ref="C29:C33" si="4">+(PI()*$U$13*(B29/60))/0.5</f>
        <v>4.2223005264246822</v>
      </c>
      <c r="D29" s="9">
        <v>5.6987470995883353E-2</v>
      </c>
      <c r="E29" s="7">
        <f>+D29/$U$8</f>
        <v>1.4851710838075753E-2</v>
      </c>
      <c r="M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x14ac:dyDescent="0.3">
      <c r="A30" s="18"/>
      <c r="B30" s="4">
        <v>152</v>
      </c>
      <c r="C30" s="10">
        <f t="shared" si="4"/>
        <v>4.4568727778927206</v>
      </c>
      <c r="D30" s="9">
        <v>8.7794412063291277E-2</v>
      </c>
      <c r="E30" s="7">
        <f t="shared" ref="E30:E33" si="5">+D30/$U$8</f>
        <v>2.2880419123302773E-2</v>
      </c>
      <c r="M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x14ac:dyDescent="0.3">
      <c r="A31" s="18"/>
      <c r="B31" s="4">
        <v>159</v>
      </c>
      <c r="C31" s="10">
        <f t="shared" si="4"/>
        <v>4.6621234979272534</v>
      </c>
      <c r="D31" s="9">
        <v>8.8427089172083279E-2</v>
      </c>
      <c r="E31" s="7">
        <f t="shared" si="5"/>
        <v>2.3045303391887484E-2</v>
      </c>
      <c r="M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x14ac:dyDescent="0.3">
      <c r="A32" s="18"/>
      <c r="B32" s="4">
        <v>165</v>
      </c>
      <c r="C32" s="10">
        <f t="shared" si="4"/>
        <v>4.8380526865282825</v>
      </c>
      <c r="D32" s="9">
        <v>6.7710102343498016E-2</v>
      </c>
      <c r="E32" s="7">
        <f t="shared" si="5"/>
        <v>1.7646174558172464E-2</v>
      </c>
      <c r="M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x14ac:dyDescent="0.3">
      <c r="A33" s="18"/>
      <c r="B33" s="4">
        <v>170</v>
      </c>
      <c r="C33" s="10">
        <f t="shared" si="4"/>
        <v>4.9846603436958059</v>
      </c>
      <c r="D33" s="9">
        <v>4.0812790982051039E-2</v>
      </c>
      <c r="E33" s="7">
        <f t="shared" si="5"/>
        <v>1.0636369004759554E-2</v>
      </c>
      <c r="M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x14ac:dyDescent="0.3">
      <c r="A34" s="14"/>
      <c r="C34" s="8"/>
      <c r="D34" s="8"/>
      <c r="E34" s="6"/>
      <c r="M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x14ac:dyDescent="0.3">
      <c r="A35"/>
      <c r="B35" s="15" t="s">
        <v>26</v>
      </c>
      <c r="C35" s="16" t="s">
        <v>27</v>
      </c>
      <c r="D35" s="16" t="s">
        <v>2</v>
      </c>
      <c r="E35" s="12" t="s">
        <v>37</v>
      </c>
      <c r="M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x14ac:dyDescent="0.3">
      <c r="A36"/>
      <c r="B36" s="15"/>
      <c r="C36" s="16"/>
      <c r="D36" s="16" t="s">
        <v>35</v>
      </c>
      <c r="E36" s="12" t="s">
        <v>38</v>
      </c>
      <c r="M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x14ac:dyDescent="0.3">
      <c r="A37" s="18" t="s">
        <v>31</v>
      </c>
      <c r="B37" s="4">
        <v>143</v>
      </c>
      <c r="C37" s="10">
        <f t="shared" ref="C37:C41" si="6">+(PI()*$U$13*(B37/60))/0.5</f>
        <v>4.1929789949911775</v>
      </c>
      <c r="D37" s="9">
        <v>5.6169089836074236E-2</v>
      </c>
      <c r="E37" s="7">
        <f>+D37/$U$8</f>
        <v>1.4638429565395798E-2</v>
      </c>
      <c r="M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x14ac:dyDescent="0.3">
      <c r="A38" s="18"/>
      <c r="B38" s="4">
        <v>149</v>
      </c>
      <c r="C38" s="10">
        <f t="shared" si="6"/>
        <v>4.3689081835922066</v>
      </c>
      <c r="D38" s="9">
        <v>8.158451649891621E-2</v>
      </c>
      <c r="E38" s="7">
        <f t="shared" ref="E38:E41" si="7">+D38/$U$8</f>
        <v>2.1262035790176621E-2</v>
      </c>
      <c r="M38" s="2"/>
      <c r="O38" s="4" t="s">
        <v>8</v>
      </c>
      <c r="P38" s="2"/>
      <c r="Q38" s="2"/>
      <c r="R38" s="2"/>
      <c r="S38" s="2"/>
      <c r="T38" s="2" t="s">
        <v>9</v>
      </c>
      <c r="U38" s="2" t="s">
        <v>10</v>
      </c>
      <c r="V38" s="2"/>
      <c r="W38" s="2"/>
      <c r="X38" s="2"/>
      <c r="Y38" s="2"/>
      <c r="Z38" s="2"/>
      <c r="AA38" s="2"/>
    </row>
    <row r="39" spans="1:27" x14ac:dyDescent="0.3">
      <c r="A39" s="18"/>
      <c r="B39" s="4">
        <v>160</v>
      </c>
      <c r="C39" s="10">
        <f t="shared" si="6"/>
        <v>4.6914450293607581</v>
      </c>
      <c r="D39" s="9">
        <v>9.049377846402637E-2</v>
      </c>
      <c r="E39" s="7">
        <f t="shared" si="7"/>
        <v>2.35839107597825E-2</v>
      </c>
      <c r="M39" s="2"/>
      <c r="O39" s="4">
        <v>996.70144759091136</v>
      </c>
      <c r="P39" s="2"/>
      <c r="Q39" s="2"/>
      <c r="R39" s="2"/>
      <c r="S39" s="2"/>
      <c r="T39" s="2">
        <f>(PI()*0.28^2)/4</f>
        <v>6.1575216010359951E-2</v>
      </c>
      <c r="U39" s="2">
        <v>0.5</v>
      </c>
      <c r="V39" s="2"/>
      <c r="W39" s="2"/>
      <c r="X39" s="2"/>
      <c r="Y39" s="2"/>
      <c r="Z39" s="2"/>
      <c r="AA39" s="2"/>
    </row>
    <row r="40" spans="1:27" x14ac:dyDescent="0.3">
      <c r="A40" s="18"/>
      <c r="B40" s="4">
        <v>168</v>
      </c>
      <c r="C40" s="10">
        <f t="shared" si="6"/>
        <v>4.9260172808287956</v>
      </c>
      <c r="D40" s="9">
        <v>7.1208259338243957E-2</v>
      </c>
      <c r="E40" s="7">
        <f t="shared" si="7"/>
        <v>1.8557841899155391E-2</v>
      </c>
      <c r="M40" s="2"/>
      <c r="O40" s="4" t="s">
        <v>3</v>
      </c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x14ac:dyDescent="0.3">
      <c r="A41" s="18"/>
      <c r="B41" s="4">
        <v>171</v>
      </c>
      <c r="C41" s="10">
        <f t="shared" si="6"/>
        <v>5.0139818751293106</v>
      </c>
      <c r="D41" s="9">
        <v>4.157197493462024E-2</v>
      </c>
      <c r="E41" s="7">
        <f t="shared" si="7"/>
        <v>1.0834222679250209E-2</v>
      </c>
      <c r="M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x14ac:dyDescent="0.3">
      <c r="A42" s="14"/>
      <c r="C42" s="8"/>
      <c r="D42" s="8"/>
      <c r="E42" s="6"/>
      <c r="M42" s="2"/>
      <c r="O42" s="4" t="s">
        <v>7</v>
      </c>
      <c r="P42" s="2"/>
      <c r="Q42" s="2"/>
      <c r="R42" s="2"/>
      <c r="S42" s="2"/>
      <c r="T42" s="2"/>
      <c r="U42" s="2"/>
      <c r="V42" s="2" t="s">
        <v>4</v>
      </c>
      <c r="W42" s="2"/>
      <c r="X42" s="2" t="s">
        <v>5</v>
      </c>
      <c r="Y42" s="2"/>
      <c r="Z42" s="2" t="s">
        <v>6</v>
      </c>
      <c r="AA42" s="2"/>
    </row>
    <row r="43" spans="1:27" x14ac:dyDescent="0.3">
      <c r="A43"/>
      <c r="B43" s="15" t="s">
        <v>26</v>
      </c>
      <c r="C43" s="16" t="s">
        <v>27</v>
      </c>
      <c r="D43" s="16" t="s">
        <v>2</v>
      </c>
      <c r="E43" s="12" t="s">
        <v>37</v>
      </c>
      <c r="M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x14ac:dyDescent="0.3">
      <c r="A44"/>
      <c r="B44" s="15"/>
      <c r="C44" s="16"/>
      <c r="D44" s="16" t="s">
        <v>35</v>
      </c>
      <c r="E44" s="12" t="s">
        <v>38</v>
      </c>
      <c r="M44" s="2" t="s">
        <v>11</v>
      </c>
      <c r="O44" s="4">
        <v>140</v>
      </c>
      <c r="P44" s="2"/>
      <c r="Q44" s="2"/>
      <c r="R44" s="2"/>
      <c r="S44" s="2"/>
      <c r="T44" s="2"/>
      <c r="U44" s="2"/>
      <c r="V44" s="2">
        <f>0.0874/O44</f>
        <v>6.2428571428571437E-4</v>
      </c>
      <c r="W44" s="2"/>
      <c r="X44" s="2"/>
      <c r="Y44" s="2"/>
      <c r="Z44" s="2"/>
      <c r="AA44" s="2"/>
    </row>
    <row r="45" spans="1:27" x14ac:dyDescent="0.3">
      <c r="A45" s="18" t="s">
        <v>32</v>
      </c>
      <c r="B45" s="4">
        <v>142</v>
      </c>
      <c r="C45" s="10">
        <f t="shared" ref="C45:C49" si="8">+(PI()*$U$13*(B45/60))/0.5</f>
        <v>4.1636574635576729</v>
      </c>
      <c r="D45" s="9">
        <v>5.4797498283745368E-2</v>
      </c>
      <c r="E45" s="7">
        <f>+D45/$U$8</f>
        <v>1.4280974132347938E-2</v>
      </c>
      <c r="M45" s="2">
        <v>18</v>
      </c>
      <c r="O45" s="4">
        <v>160</v>
      </c>
      <c r="P45" s="2"/>
      <c r="Q45" s="2"/>
      <c r="R45" s="2"/>
      <c r="S45" s="2"/>
      <c r="T45" s="2"/>
      <c r="U45" s="2"/>
      <c r="V45" s="2">
        <f>0.0912/O45</f>
        <v>5.6999999999999998E-4</v>
      </c>
      <c r="W45" s="2"/>
      <c r="X45" s="2"/>
      <c r="Y45" s="2"/>
      <c r="Z45" s="2"/>
      <c r="AA45" s="2"/>
    </row>
    <row r="46" spans="1:27" x14ac:dyDescent="0.3">
      <c r="A46" s="18"/>
      <c r="B46" s="4">
        <v>150</v>
      </c>
      <c r="C46" s="10">
        <f t="shared" si="8"/>
        <v>4.3982297150257113</v>
      </c>
      <c r="D46" s="9">
        <v>8.3665780827821695E-2</v>
      </c>
      <c r="E46" s="7">
        <f t="shared" ref="E46:E49" si="9">+D46/$U$8</f>
        <v>2.1804441611146266E-2</v>
      </c>
      <c r="M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x14ac:dyDescent="0.3">
      <c r="A47" s="18"/>
      <c r="B47" s="4">
        <v>160</v>
      </c>
      <c r="C47" s="10">
        <f t="shared" si="8"/>
        <v>4.6914450293607581</v>
      </c>
      <c r="D47" s="9">
        <v>9.0493778464026467E-2</v>
      </c>
      <c r="E47" s="7">
        <f t="shared" si="9"/>
        <v>2.3583910759782525E-2</v>
      </c>
      <c r="M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x14ac:dyDescent="0.3">
      <c r="A48" s="18"/>
      <c r="B48" s="4">
        <v>170</v>
      </c>
      <c r="C48" s="10">
        <f t="shared" si="8"/>
        <v>4.9846603436958059</v>
      </c>
      <c r="D48" s="9">
        <v>7.3831634200302282E-2</v>
      </c>
      <c r="E48" s="7">
        <f t="shared" si="9"/>
        <v>1.9241529106014978E-2</v>
      </c>
      <c r="M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x14ac:dyDescent="0.3">
      <c r="A49" s="18"/>
      <c r="B49" s="4">
        <v>173</v>
      </c>
      <c r="C49" s="10">
        <f t="shared" si="8"/>
        <v>5.07262493799632</v>
      </c>
      <c r="D49" s="9">
        <v>4.2969709394773681E-2</v>
      </c>
      <c r="E49" s="7">
        <f t="shared" si="9"/>
        <v>1.1198491310018408E-2</v>
      </c>
      <c r="M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x14ac:dyDescent="0.3">
      <c r="A50" s="14"/>
      <c r="C50" s="8"/>
      <c r="D50" s="8"/>
      <c r="E50" s="6"/>
      <c r="M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x14ac:dyDescent="0.3">
      <c r="A51"/>
      <c r="B51" s="15" t="s">
        <v>26</v>
      </c>
      <c r="C51" s="16" t="s">
        <v>27</v>
      </c>
      <c r="D51" s="16" t="s">
        <v>2</v>
      </c>
      <c r="E51" s="12" t="s">
        <v>37</v>
      </c>
      <c r="M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x14ac:dyDescent="0.3">
      <c r="A52"/>
      <c r="B52" s="15"/>
      <c r="C52" s="16"/>
      <c r="D52" s="16" t="s">
        <v>35</v>
      </c>
      <c r="E52" s="12" t="s">
        <v>38</v>
      </c>
      <c r="M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x14ac:dyDescent="0.3">
      <c r="A53" s="18" t="s">
        <v>33</v>
      </c>
      <c r="B53" s="4">
        <v>140</v>
      </c>
      <c r="C53" s="10">
        <f t="shared" ref="C53:C57" si="10">+(PI()*$U$13*(B53/60))/0.5</f>
        <v>4.1050144006906635</v>
      </c>
      <c r="D53" s="9">
        <v>5.2348268314831276E-2</v>
      </c>
      <c r="E53" s="7">
        <f>+D53/$U$8</f>
        <v>1.364267145566153E-2</v>
      </c>
      <c r="M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x14ac:dyDescent="0.3">
      <c r="A54" s="18"/>
      <c r="B54" s="4">
        <v>147</v>
      </c>
      <c r="C54" s="10">
        <f t="shared" si="10"/>
        <v>4.3102651207251972</v>
      </c>
      <c r="D54" s="9">
        <v>7.801117766451085E-2</v>
      </c>
      <c r="E54" s="7">
        <f t="shared" ref="E54:E57" si="11">+D54/$U$8</f>
        <v>2.0330775038161695E-2</v>
      </c>
      <c r="M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x14ac:dyDescent="0.3">
      <c r="A55" s="18"/>
      <c r="B55" s="4">
        <v>160</v>
      </c>
      <c r="C55" s="10">
        <f t="shared" si="10"/>
        <v>4.6914450293607581</v>
      </c>
      <c r="D55" s="9">
        <v>9.049377846402637E-2</v>
      </c>
      <c r="E55" s="7">
        <f t="shared" si="11"/>
        <v>2.35839107597825E-2</v>
      </c>
      <c r="M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x14ac:dyDescent="0.3">
      <c r="A56" s="18"/>
      <c r="B56" s="4">
        <v>167</v>
      </c>
      <c r="C56" s="10">
        <f t="shared" si="10"/>
        <v>4.8966957493952918</v>
      </c>
      <c r="D56" s="9">
        <v>7.0832579524264971E-2</v>
      </c>
      <c r="E56" s="7">
        <f t="shared" si="11"/>
        <v>1.8459934624671829E-2</v>
      </c>
      <c r="M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x14ac:dyDescent="0.3">
      <c r="A57" s="18"/>
      <c r="B57" s="4">
        <v>175</v>
      </c>
      <c r="C57" s="10">
        <f t="shared" si="10"/>
        <v>5.1312680008633293</v>
      </c>
      <c r="D57" s="9">
        <v>4.4607361752053161E-2</v>
      </c>
      <c r="E57" s="7">
        <f t="shared" si="11"/>
        <v>1.1625285811310893E-2</v>
      </c>
      <c r="M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x14ac:dyDescent="0.3">
      <c r="A58" s="14"/>
      <c r="C58" s="8"/>
      <c r="D58" s="8"/>
      <c r="E58" s="6"/>
      <c r="G58" s="1"/>
      <c r="H58" s="1"/>
      <c r="I58" s="1"/>
      <c r="J58" s="1"/>
      <c r="K58" s="1"/>
      <c r="M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x14ac:dyDescent="0.3">
      <c r="A59"/>
      <c r="B59" s="15" t="s">
        <v>26</v>
      </c>
      <c r="C59" s="16" t="s">
        <v>27</v>
      </c>
      <c r="D59" s="16" t="s">
        <v>2</v>
      </c>
      <c r="E59" s="12" t="s">
        <v>37</v>
      </c>
      <c r="G59"/>
      <c r="H59"/>
      <c r="I59"/>
      <c r="J59"/>
      <c r="K59"/>
      <c r="M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x14ac:dyDescent="0.3">
      <c r="A60"/>
      <c r="B60" s="15"/>
      <c r="C60" s="16"/>
      <c r="D60" s="16" t="s">
        <v>35</v>
      </c>
      <c r="E60" s="12" t="s">
        <v>38</v>
      </c>
      <c r="G60"/>
      <c r="H60"/>
      <c r="I60"/>
      <c r="J60"/>
      <c r="K60"/>
      <c r="M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x14ac:dyDescent="0.3">
      <c r="A61" s="18" t="s">
        <v>34</v>
      </c>
      <c r="B61" s="4">
        <v>144</v>
      </c>
      <c r="C61" s="10">
        <f t="shared" ref="C61:C65" si="12">+(PI()*$U$13*(B61/60))/0.5</f>
        <v>4.2223005264246822</v>
      </c>
      <c r="D61" s="9">
        <v>5.6427400061410643E-2</v>
      </c>
      <c r="E61" s="7">
        <f>+D61/$U$8</f>
        <v>1.470574872706717E-2</v>
      </c>
      <c r="M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x14ac:dyDescent="0.3">
      <c r="A62" s="18"/>
      <c r="B62" s="4">
        <v>147</v>
      </c>
      <c r="C62" s="10">
        <f t="shared" si="12"/>
        <v>4.3102651207251972</v>
      </c>
      <c r="D62" s="9">
        <v>7.8212321253927991E-2</v>
      </c>
      <c r="E62" s="7">
        <f t="shared" ref="E62:E65" si="13">+D62/$U$8</f>
        <v>2.038319579617659E-2</v>
      </c>
      <c r="M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x14ac:dyDescent="0.3">
      <c r="A63" s="18"/>
      <c r="B63" s="4">
        <v>160</v>
      </c>
      <c r="C63" s="10">
        <f t="shared" si="12"/>
        <v>4.6914450293607581</v>
      </c>
      <c r="D63" s="9">
        <v>9.049377846402637E-2</v>
      </c>
      <c r="E63" s="7">
        <f t="shared" si="13"/>
        <v>2.35839107597825E-2</v>
      </c>
      <c r="M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x14ac:dyDescent="0.3">
      <c r="A64" s="18"/>
      <c r="B64" s="4">
        <v>165</v>
      </c>
      <c r="C64" s="10">
        <f t="shared" si="12"/>
        <v>4.8380526865282825</v>
      </c>
      <c r="D64" s="9">
        <v>6.7914574217980972E-2</v>
      </c>
      <c r="E64" s="7">
        <f t="shared" si="13"/>
        <v>1.7699462712590819E-2</v>
      </c>
      <c r="M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x14ac:dyDescent="0.3">
      <c r="A65" s="18"/>
      <c r="B65" s="4">
        <v>175</v>
      </c>
      <c r="C65" s="10">
        <f t="shared" si="12"/>
        <v>5.1312680008633293</v>
      </c>
      <c r="D65" s="9">
        <v>4.4607361752053161E-2</v>
      </c>
      <c r="E65" s="7">
        <f t="shared" si="13"/>
        <v>1.1625285811310893E-2</v>
      </c>
      <c r="M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x14ac:dyDescent="0.3">
      <c r="M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x14ac:dyDescent="0.3">
      <c r="M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x14ac:dyDescent="0.3">
      <c r="M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x14ac:dyDescent="0.3">
      <c r="M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x14ac:dyDescent="0.3">
      <c r="M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x14ac:dyDescent="0.3">
      <c r="M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x14ac:dyDescent="0.3">
      <c r="M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x14ac:dyDescent="0.3">
      <c r="M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x14ac:dyDescent="0.3">
      <c r="M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x14ac:dyDescent="0.3">
      <c r="M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x14ac:dyDescent="0.3">
      <c r="M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</sheetData>
  <mergeCells count="10">
    <mergeCell ref="A37:A41"/>
    <mergeCell ref="A45:A49"/>
    <mergeCell ref="A53:A57"/>
    <mergeCell ref="A61:A65"/>
    <mergeCell ref="T4:X4"/>
    <mergeCell ref="T10:W10"/>
    <mergeCell ref="T11:Y11"/>
    <mergeCell ref="A8:A12"/>
    <mergeCell ref="A19:A23"/>
    <mergeCell ref="A29:A3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64030-4824-4144-B85C-054351F2330D}">
  <dimension ref="A1:I6"/>
  <sheetViews>
    <sheetView workbookViewId="0">
      <selection activeCell="F6" sqref="B4:F6"/>
    </sheetView>
  </sheetViews>
  <sheetFormatPr defaultRowHeight="14.4" x14ac:dyDescent="0.3"/>
  <sheetData>
    <row r="1" spans="1:9" x14ac:dyDescent="0.3">
      <c r="A1" s="22" t="s">
        <v>12</v>
      </c>
      <c r="B1" s="22"/>
      <c r="C1" s="22"/>
      <c r="D1" s="22"/>
      <c r="E1" s="22"/>
      <c r="F1" s="22"/>
      <c r="G1" s="22"/>
      <c r="H1" s="22"/>
      <c r="I1" s="22"/>
    </row>
    <row r="2" spans="1:9" x14ac:dyDescent="0.3">
      <c r="B2" s="1"/>
      <c r="C2" s="1"/>
      <c r="D2" s="1"/>
      <c r="E2" s="1"/>
      <c r="F2" s="1"/>
    </row>
    <row r="3" spans="1:9" x14ac:dyDescent="0.3">
      <c r="B3">
        <v>50</v>
      </c>
      <c r="C3">
        <v>20</v>
      </c>
      <c r="D3">
        <v>10</v>
      </c>
      <c r="E3">
        <v>5</v>
      </c>
      <c r="F3">
        <v>2</v>
      </c>
    </row>
    <row r="4" spans="1:9" x14ac:dyDescent="0.3">
      <c r="A4" t="s">
        <v>0</v>
      </c>
      <c r="B4" s="1">
        <v>175.81990143195756</v>
      </c>
      <c r="C4" s="1">
        <v>165.20142875262087</v>
      </c>
      <c r="D4" s="1">
        <v>157.70836783447521</v>
      </c>
      <c r="E4" s="1">
        <v>148.21109845578286</v>
      </c>
      <c r="F4" s="1">
        <v>140.16484772797276</v>
      </c>
    </row>
    <row r="5" spans="1:9" x14ac:dyDescent="0.3">
      <c r="A5" t="s">
        <v>1</v>
      </c>
      <c r="B5">
        <v>1.5040892824771632</v>
      </c>
      <c r="C5">
        <v>1.1658981905404007</v>
      </c>
      <c r="D5">
        <v>0.92876581755821597</v>
      </c>
      <c r="E5">
        <v>0.63639494492929238</v>
      </c>
      <c r="F5">
        <v>0.3228590499001095</v>
      </c>
    </row>
    <row r="6" spans="1:9" x14ac:dyDescent="0.3">
      <c r="A6" t="s">
        <v>2</v>
      </c>
      <c r="B6">
        <v>4.5245691393253358E-2</v>
      </c>
      <c r="C6">
        <v>6.7965929535269018E-2</v>
      </c>
      <c r="D6">
        <v>8.6260594386458139E-2</v>
      </c>
      <c r="E6">
        <v>8.0999705186311416E-2</v>
      </c>
      <c r="F6">
        <v>5.2118983051200697E-2</v>
      </c>
    </row>
  </sheetData>
  <mergeCells count="1">
    <mergeCell ref="A1:I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12B17C-2B14-4622-9ACD-3F418D36E30A}">
  <dimension ref="A1:I6"/>
  <sheetViews>
    <sheetView workbookViewId="0">
      <selection activeCell="F6" sqref="B4:F6"/>
    </sheetView>
  </sheetViews>
  <sheetFormatPr defaultRowHeight="14.4" x14ac:dyDescent="0.3"/>
  <sheetData>
    <row r="1" spans="1:9" x14ac:dyDescent="0.3">
      <c r="A1" s="22" t="s">
        <v>18</v>
      </c>
      <c r="B1" s="22"/>
      <c r="C1" s="22"/>
      <c r="D1" s="22"/>
      <c r="E1" s="22"/>
      <c r="F1" s="22"/>
      <c r="G1" s="22"/>
      <c r="H1" s="22"/>
      <c r="I1" s="22"/>
    </row>
    <row r="3" spans="1:9" x14ac:dyDescent="0.3">
      <c r="B3">
        <v>50</v>
      </c>
      <c r="C3">
        <v>20</v>
      </c>
      <c r="D3">
        <v>10</v>
      </c>
      <c r="E3">
        <v>5</v>
      </c>
      <c r="F3">
        <v>2</v>
      </c>
    </row>
    <row r="4" spans="1:9" x14ac:dyDescent="0.3">
      <c r="A4" t="s">
        <v>0</v>
      </c>
      <c r="B4" s="1">
        <v>175</v>
      </c>
      <c r="C4" s="1">
        <v>165</v>
      </c>
      <c r="D4" s="1">
        <v>160.32250244514088</v>
      </c>
      <c r="E4" s="1">
        <v>147.37581649418169</v>
      </c>
      <c r="F4" s="1">
        <v>143.09729676239829</v>
      </c>
    </row>
    <row r="5" spans="1:9" x14ac:dyDescent="0.3">
      <c r="A5" t="s">
        <v>1</v>
      </c>
      <c r="B5">
        <v>1.4934416920665694</v>
      </c>
      <c r="C5">
        <v>1.1637018719886809</v>
      </c>
      <c r="D5">
        <v>0.95445091720135478</v>
      </c>
      <c r="E5">
        <v>0.63024043477761482</v>
      </c>
      <c r="F5">
        <v>0.33429274901366679</v>
      </c>
    </row>
    <row r="6" spans="1:9" x14ac:dyDescent="0.3">
      <c r="A6" t="s">
        <v>2</v>
      </c>
      <c r="B6">
        <v>4.4607361752053161E-2</v>
      </c>
      <c r="C6">
        <v>6.7710102343498016E-2</v>
      </c>
      <c r="D6">
        <v>9.1097655334650737E-2</v>
      </c>
      <c r="E6">
        <v>7.9440601125735394E-2</v>
      </c>
      <c r="F6">
        <v>5.5875821021557207E-2</v>
      </c>
    </row>
  </sheetData>
  <mergeCells count="1">
    <mergeCell ref="A1:I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C31C5-3865-4B1B-9A17-0B27E3E4E5FC}">
  <dimension ref="A1:I6"/>
  <sheetViews>
    <sheetView workbookViewId="0">
      <selection activeCell="F6" sqref="B4:F6"/>
    </sheetView>
  </sheetViews>
  <sheetFormatPr defaultRowHeight="14.4" x14ac:dyDescent="0.3"/>
  <sheetData>
    <row r="1" spans="1:9" x14ac:dyDescent="0.3">
      <c r="A1" s="22" t="s">
        <v>17</v>
      </c>
      <c r="B1" s="22"/>
      <c r="C1" s="22"/>
      <c r="D1" s="22"/>
      <c r="E1" s="22"/>
      <c r="F1" s="22"/>
      <c r="G1" s="22"/>
      <c r="H1" s="22"/>
      <c r="I1" s="22"/>
    </row>
    <row r="3" spans="1:9" x14ac:dyDescent="0.3">
      <c r="B3">
        <v>50</v>
      </c>
      <c r="C3">
        <v>20</v>
      </c>
      <c r="D3">
        <v>10</v>
      </c>
      <c r="E3">
        <v>5</v>
      </c>
      <c r="F3">
        <v>2</v>
      </c>
    </row>
    <row r="4" spans="1:9" x14ac:dyDescent="0.3">
      <c r="A4" t="s">
        <v>0</v>
      </c>
      <c r="B4" s="1">
        <v>170</v>
      </c>
      <c r="C4" s="1">
        <v>165</v>
      </c>
      <c r="D4" s="1">
        <v>158.88805417287961</v>
      </c>
      <c r="E4" s="1">
        <v>151.76078257923797</v>
      </c>
      <c r="F4" s="1">
        <v>143.94597034905456</v>
      </c>
    </row>
    <row r="5" spans="1:9" x14ac:dyDescent="0.3">
      <c r="A5" t="s">
        <v>1</v>
      </c>
      <c r="B5">
        <v>1.4285095551316946</v>
      </c>
      <c r="C5">
        <v>1.1637018719886809</v>
      </c>
      <c r="D5">
        <v>0.94035678958618296</v>
      </c>
      <c r="E5">
        <v>0.66254966630167156</v>
      </c>
      <c r="F5">
        <v>0.33760175057568453</v>
      </c>
    </row>
    <row r="6" spans="1:9" x14ac:dyDescent="0.3">
      <c r="A6" t="s">
        <v>2</v>
      </c>
      <c r="B6">
        <v>4.0812790982051039E-2</v>
      </c>
      <c r="C6">
        <v>6.7710102343498016E-2</v>
      </c>
      <c r="D6">
        <v>8.8427089172083279E-2</v>
      </c>
      <c r="E6">
        <v>8.7794412063291277E-2</v>
      </c>
      <c r="F6">
        <v>5.6987470995883353E-2</v>
      </c>
    </row>
  </sheetData>
  <mergeCells count="1">
    <mergeCell ref="A1:I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175C9-5533-41EA-BC93-9733D6331FC4}">
  <dimension ref="A1:I6"/>
  <sheetViews>
    <sheetView workbookViewId="0">
      <selection activeCell="B4" sqref="B4:F6"/>
    </sheetView>
  </sheetViews>
  <sheetFormatPr defaultRowHeight="14.4" x14ac:dyDescent="0.3"/>
  <sheetData>
    <row r="1" spans="1:9" x14ac:dyDescent="0.3">
      <c r="A1" s="22" t="s">
        <v>16</v>
      </c>
      <c r="B1" s="22"/>
      <c r="C1" s="22"/>
      <c r="D1" s="22"/>
      <c r="E1" s="22"/>
      <c r="F1" s="22"/>
      <c r="G1" s="22"/>
      <c r="H1" s="22"/>
      <c r="I1" s="22"/>
    </row>
    <row r="3" spans="1:9" x14ac:dyDescent="0.3">
      <c r="B3">
        <v>50</v>
      </c>
      <c r="C3">
        <v>20</v>
      </c>
      <c r="D3">
        <v>10</v>
      </c>
      <c r="E3">
        <v>5</v>
      </c>
      <c r="F3">
        <v>2</v>
      </c>
    </row>
    <row r="4" spans="1:9" x14ac:dyDescent="0.3">
      <c r="A4" t="s">
        <v>0</v>
      </c>
      <c r="B4" s="1">
        <v>171.01837677521371</v>
      </c>
      <c r="C4" s="1">
        <v>167.72220003285022</v>
      </c>
      <c r="D4" s="1">
        <v>160</v>
      </c>
      <c r="E4" s="1">
        <v>148.52233234794676</v>
      </c>
      <c r="F4" s="1">
        <v>143.32200236531844</v>
      </c>
    </row>
    <row r="5" spans="1:9" x14ac:dyDescent="0.3">
      <c r="A5" t="s">
        <v>1</v>
      </c>
      <c r="B5">
        <v>1.4417346311755892</v>
      </c>
      <c r="C5">
        <v>1.193383922618735</v>
      </c>
      <c r="D5">
        <v>0.9512821792929077</v>
      </c>
      <c r="E5">
        <v>0.63868817312878201</v>
      </c>
      <c r="F5">
        <v>0.33516888231479436</v>
      </c>
    </row>
    <row r="6" spans="1:9" x14ac:dyDescent="0.3">
      <c r="A6" t="s">
        <v>2</v>
      </c>
      <c r="B6">
        <v>4.157197493462024E-2</v>
      </c>
      <c r="C6">
        <v>7.1208259338243957E-2</v>
      </c>
      <c r="D6">
        <v>9.049377846402637E-2</v>
      </c>
      <c r="E6">
        <v>8.158451649891621E-2</v>
      </c>
      <c r="F6">
        <v>5.6169089836074236E-2</v>
      </c>
    </row>
  </sheetData>
  <mergeCells count="1">
    <mergeCell ref="A1:I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AE7C92-F965-44A7-BFBE-35AED5D6AFFA}">
  <dimension ref="A1:I6"/>
  <sheetViews>
    <sheetView workbookViewId="0">
      <selection activeCell="B4" sqref="B4:F6"/>
    </sheetView>
  </sheetViews>
  <sheetFormatPr defaultRowHeight="14.4" x14ac:dyDescent="0.3"/>
  <sheetData>
    <row r="1" spans="1:9" x14ac:dyDescent="0.3">
      <c r="A1" s="22" t="s">
        <v>15</v>
      </c>
      <c r="B1" s="22"/>
      <c r="C1" s="22"/>
      <c r="D1" s="22"/>
      <c r="E1" s="22"/>
      <c r="F1" s="22"/>
      <c r="G1" s="22"/>
      <c r="H1" s="22"/>
      <c r="I1" s="22"/>
    </row>
    <row r="3" spans="1:9" x14ac:dyDescent="0.3">
      <c r="B3">
        <v>50</v>
      </c>
      <c r="C3">
        <v>20</v>
      </c>
      <c r="D3">
        <v>10</v>
      </c>
      <c r="E3">
        <v>5</v>
      </c>
      <c r="F3">
        <v>2</v>
      </c>
    </row>
    <row r="4" spans="1:9" x14ac:dyDescent="0.3">
      <c r="A4" t="s">
        <v>0</v>
      </c>
      <c r="B4" s="1">
        <v>172.86928283689491</v>
      </c>
      <c r="C4" s="1">
        <v>169.72003914861864</v>
      </c>
      <c r="D4" s="1">
        <v>160.00000000000003</v>
      </c>
      <c r="E4" s="1">
        <v>149.62102025002548</v>
      </c>
      <c r="F4" s="1">
        <v>142.26596157579047</v>
      </c>
    </row>
    <row r="5" spans="1:9" x14ac:dyDescent="0.3">
      <c r="A5" t="s">
        <v>1</v>
      </c>
      <c r="B5">
        <v>1.4657712883457241</v>
      </c>
      <c r="C5">
        <v>1.2151677596143036</v>
      </c>
      <c r="D5">
        <v>0.95128217929290815</v>
      </c>
      <c r="E5">
        <v>0.64678350639074622</v>
      </c>
      <c r="F5">
        <v>0.3310513503483874</v>
      </c>
    </row>
    <row r="6" spans="1:9" x14ac:dyDescent="0.3">
      <c r="A6" t="s">
        <v>2</v>
      </c>
      <c r="B6">
        <v>4.2969709394773681E-2</v>
      </c>
      <c r="C6">
        <v>7.3831634200302282E-2</v>
      </c>
      <c r="D6">
        <v>9.0493778464026467E-2</v>
      </c>
      <c r="E6">
        <v>8.3665780827821695E-2</v>
      </c>
      <c r="F6">
        <v>5.4797498283745368E-2</v>
      </c>
    </row>
  </sheetData>
  <mergeCells count="1">
    <mergeCell ref="A1:I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A47A5-C8D4-472F-8273-1093FDD571BB}">
  <dimension ref="A1:I6"/>
  <sheetViews>
    <sheetView workbookViewId="0">
      <selection activeCell="B4" sqref="B4:F6"/>
    </sheetView>
  </sheetViews>
  <sheetFormatPr defaultRowHeight="14.4" x14ac:dyDescent="0.3"/>
  <sheetData>
    <row r="1" spans="1:9" x14ac:dyDescent="0.3">
      <c r="A1" s="22" t="s">
        <v>14</v>
      </c>
      <c r="B1" s="22"/>
      <c r="C1" s="22"/>
      <c r="D1" s="22"/>
      <c r="E1" s="22"/>
      <c r="F1" s="22"/>
      <c r="G1" s="22"/>
      <c r="H1" s="22"/>
      <c r="I1" s="22"/>
    </row>
    <row r="3" spans="1:9" x14ac:dyDescent="0.3">
      <c r="B3">
        <v>50</v>
      </c>
      <c r="C3">
        <v>20</v>
      </c>
      <c r="D3">
        <v>10</v>
      </c>
      <c r="E3">
        <v>5</v>
      </c>
      <c r="F3">
        <v>2</v>
      </c>
    </row>
    <row r="4" spans="1:9" x14ac:dyDescent="0.3">
      <c r="A4" t="s">
        <v>0</v>
      </c>
      <c r="B4" s="1">
        <v>175</v>
      </c>
      <c r="C4" s="1">
        <v>167.43310691096292</v>
      </c>
      <c r="D4" s="1">
        <v>160</v>
      </c>
      <c r="E4" s="1">
        <v>146.60277784212386</v>
      </c>
      <c r="F4" s="1">
        <v>140.34678850041138</v>
      </c>
      <c r="G4" s="1"/>
    </row>
    <row r="5" spans="1:9" x14ac:dyDescent="0.3">
      <c r="A5" t="s">
        <v>1</v>
      </c>
      <c r="B5">
        <v>1.4934416920665694</v>
      </c>
      <c r="C5">
        <v>1.1902317381440051</v>
      </c>
      <c r="D5">
        <v>0.9512821792929077</v>
      </c>
      <c r="E5">
        <v>0.62454454470642384</v>
      </c>
      <c r="F5">
        <v>0.32356844195573609</v>
      </c>
    </row>
    <row r="6" spans="1:9" x14ac:dyDescent="0.3">
      <c r="A6" t="s">
        <v>2</v>
      </c>
      <c r="B6">
        <v>4.4607361752053161E-2</v>
      </c>
      <c r="C6">
        <v>7.0832579524264971E-2</v>
      </c>
      <c r="D6">
        <v>9.049377846402637E-2</v>
      </c>
      <c r="E6">
        <v>7.801117766451085E-2</v>
      </c>
      <c r="F6">
        <v>5.2348268314831276E-2</v>
      </c>
    </row>
  </sheetData>
  <mergeCells count="1">
    <mergeCell ref="A1:I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E9477-391F-46BE-828A-BD9CE83C4929}">
  <dimension ref="A1:I6"/>
  <sheetViews>
    <sheetView topLeftCell="A6" workbookViewId="0">
      <selection activeCell="B4" sqref="B4:F6"/>
    </sheetView>
  </sheetViews>
  <sheetFormatPr defaultRowHeight="14.4" x14ac:dyDescent="0.3"/>
  <sheetData>
    <row r="1" spans="1:9" x14ac:dyDescent="0.3">
      <c r="A1" s="22" t="s">
        <v>13</v>
      </c>
      <c r="B1" s="22"/>
      <c r="C1" s="22"/>
      <c r="D1" s="22"/>
      <c r="E1" s="22"/>
      <c r="F1" s="22"/>
      <c r="G1" s="22"/>
      <c r="H1" s="22"/>
      <c r="I1" s="22"/>
    </row>
    <row r="3" spans="1:9" x14ac:dyDescent="0.3">
      <c r="B3">
        <v>50</v>
      </c>
      <c r="C3">
        <v>20</v>
      </c>
      <c r="D3">
        <v>10</v>
      </c>
      <c r="E3">
        <v>5</v>
      </c>
      <c r="F3">
        <v>2</v>
      </c>
    </row>
    <row r="4" spans="1:9" x14ac:dyDescent="0.3">
      <c r="A4" t="s">
        <v>0</v>
      </c>
      <c r="B4" s="1">
        <v>174.99999999999997</v>
      </c>
      <c r="C4" s="1">
        <v>165.1610239505429</v>
      </c>
      <c r="D4" s="1">
        <v>160</v>
      </c>
      <c r="E4" s="1">
        <v>146.71198289168129</v>
      </c>
      <c r="F4" s="1">
        <v>143.51943692323886</v>
      </c>
    </row>
    <row r="5" spans="1:9" x14ac:dyDescent="0.3">
      <c r="A5" t="s">
        <v>1</v>
      </c>
      <c r="B5">
        <v>1.4934416920665694</v>
      </c>
      <c r="C5">
        <v>1.1654576287277112</v>
      </c>
      <c r="D5">
        <v>0.9512821792929077</v>
      </c>
      <c r="E5">
        <v>0.62534918747020052</v>
      </c>
      <c r="F5">
        <v>0.33593868506443447</v>
      </c>
    </row>
    <row r="6" spans="1:9" x14ac:dyDescent="0.3">
      <c r="A6" t="s">
        <v>2</v>
      </c>
      <c r="B6">
        <v>4.4607361752053161E-2</v>
      </c>
      <c r="C6">
        <v>6.7914574217980972E-2</v>
      </c>
      <c r="D6">
        <v>9.049377846402637E-2</v>
      </c>
      <c r="E6">
        <v>7.8212321253927991E-2</v>
      </c>
      <c r="F6">
        <v>5.6427400061410643E-2</v>
      </c>
    </row>
  </sheetData>
  <mergeCells count="1">
    <mergeCell ref="A1:I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Experimental results</vt:lpstr>
      <vt:lpstr>std</vt:lpstr>
      <vt:lpstr>15</vt:lpstr>
      <vt:lpstr>16</vt:lpstr>
      <vt:lpstr>17</vt:lpstr>
      <vt:lpstr>18</vt:lpstr>
      <vt:lpstr>19</vt:lpstr>
      <vt:lpstr>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Barnard</dc:creator>
  <cp:lastModifiedBy>Daniel Barnard</cp:lastModifiedBy>
  <dcterms:created xsi:type="dcterms:W3CDTF">2024-01-31T17:53:10Z</dcterms:created>
  <dcterms:modified xsi:type="dcterms:W3CDTF">2025-02-12T18:24:18Z</dcterms:modified>
</cp:coreProperties>
</file>