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/>
  <mc:AlternateContent xmlns:mc="http://schemas.openxmlformats.org/markup-compatibility/2006">
    <mc:Choice Requires="x15">
      <x15ac:absPath xmlns:x15ac="http://schemas.microsoft.com/office/spreadsheetml/2010/11/ac" url="D:\admin thesis data sorted\DATA FINAL19 Feb 2024\1. Experimental Runs\Dynamic Biofouling Tests (Reverse Osmosis)\"/>
    </mc:Choice>
  </mc:AlternateContent>
  <xr:revisionPtr revIDLastSave="0" documentId="13_ncr:1_{BE050E67-15B6-4D33-B60D-BEA08CB0BAEE}" xr6:coauthVersionLast="47" xr6:coauthVersionMax="47" xr10:uidLastSave="{00000000-0000-0000-0000-000000000000}"/>
  <bookViews>
    <workbookView xWindow="-120" yWindow="-120" windowWidth="20730" windowHeight="11160" tabRatio="728" activeTab="3" xr2:uid="{00000000-000D-0000-FFFF-FFFF00000000}"/>
  </bookViews>
  <sheets>
    <sheet name="Organic Flux" sheetId="8" r:id="rId1"/>
    <sheet name="Inorganic Flux" sheetId="6" r:id="rId2"/>
    <sheet name="Inorganic FDR-FRR" sheetId="10" r:id="rId3"/>
    <sheet name="Organic FDR-FRR" sheetId="9" r:id="rId4"/>
  </sheets>
  <externalReferences>
    <externalReference r:id="rId5"/>
  </externalReferenc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5" i="10" l="1"/>
  <c r="O7" i="10"/>
  <c r="O8" i="10"/>
  <c r="BK10" i="10"/>
  <c r="BK11" i="10"/>
  <c r="BK12" i="10"/>
  <c r="BK13" i="10"/>
  <c r="H14" i="10"/>
  <c r="J14" i="10"/>
  <c r="K14" i="10"/>
  <c r="L14" i="10"/>
  <c r="M14" i="10"/>
  <c r="AC14" i="10"/>
  <c r="AD14" i="10"/>
  <c r="AE14" i="10"/>
  <c r="AF14" i="10"/>
  <c r="AG14" i="10"/>
  <c r="AH14" i="10"/>
  <c r="AI14" i="10"/>
  <c r="AX14" i="10"/>
  <c r="AZ14" i="10"/>
  <c r="BA14" i="10"/>
  <c r="BB14" i="10"/>
  <c r="BC14" i="10"/>
  <c r="BD14" i="10"/>
  <c r="BK14" i="10"/>
  <c r="H15" i="10"/>
  <c r="J15" i="10"/>
  <c r="K15" i="10"/>
  <c r="L15" i="10"/>
  <c r="M15" i="10"/>
  <c r="AC15" i="10"/>
  <c r="AD15" i="10"/>
  <c r="AE15" i="10"/>
  <c r="AF15" i="10"/>
  <c r="AG15" i="10"/>
  <c r="AH15" i="10"/>
  <c r="AI15" i="10"/>
  <c r="AX15" i="10"/>
  <c r="AZ15" i="10"/>
  <c r="BA15" i="10"/>
  <c r="BB15" i="10"/>
  <c r="BC15" i="10"/>
  <c r="BD15" i="10"/>
  <c r="H16" i="10"/>
  <c r="J16" i="10"/>
  <c r="K16" i="10"/>
  <c r="L16" i="10"/>
  <c r="M16" i="10"/>
  <c r="AC16" i="10"/>
  <c r="AD16" i="10"/>
  <c r="AE16" i="10"/>
  <c r="AF16" i="10"/>
  <c r="AG16" i="10"/>
  <c r="AH16" i="10"/>
  <c r="AI16" i="10"/>
  <c r="AX16" i="10"/>
  <c r="AZ16" i="10"/>
  <c r="BA16" i="10"/>
  <c r="BB16" i="10"/>
  <c r="BC16" i="10"/>
  <c r="BD16" i="10"/>
  <c r="H17" i="10"/>
  <c r="J17" i="10"/>
  <c r="K17" i="10"/>
  <c r="L17" i="10"/>
  <c r="M17" i="10"/>
  <c r="AC17" i="10"/>
  <c r="AD17" i="10"/>
  <c r="AE17" i="10"/>
  <c r="AF17" i="10"/>
  <c r="AG17" i="10"/>
  <c r="AH17" i="10"/>
  <c r="AI17" i="10"/>
  <c r="AX17" i="10"/>
  <c r="AZ17" i="10"/>
  <c r="BA17" i="10"/>
  <c r="BB17" i="10"/>
  <c r="BC17" i="10"/>
  <c r="BD17" i="10"/>
  <c r="H18" i="10"/>
  <c r="J18" i="10"/>
  <c r="K18" i="10"/>
  <c r="L18" i="10"/>
  <c r="M18" i="10"/>
  <c r="AC18" i="10"/>
  <c r="AD18" i="10"/>
  <c r="AE18" i="10"/>
  <c r="AF18" i="10"/>
  <c r="AG18" i="10"/>
  <c r="AH18" i="10"/>
  <c r="AI18" i="10"/>
  <c r="AX18" i="10"/>
  <c r="AZ18" i="10"/>
  <c r="BA18" i="10"/>
  <c r="BB18" i="10"/>
  <c r="BC18" i="10"/>
  <c r="BD18" i="10"/>
  <c r="H19" i="10"/>
  <c r="J19" i="10"/>
  <c r="K19" i="10"/>
  <c r="L19" i="10"/>
  <c r="M19" i="10"/>
  <c r="AC19" i="10"/>
  <c r="AD19" i="10"/>
  <c r="AE19" i="10"/>
  <c r="AF19" i="10"/>
  <c r="AG19" i="10"/>
  <c r="AH19" i="10"/>
  <c r="AI19" i="10"/>
  <c r="AX19" i="10"/>
  <c r="AZ19" i="10"/>
  <c r="BA19" i="10"/>
  <c r="BB19" i="10"/>
  <c r="BC19" i="10"/>
  <c r="BD19" i="10"/>
  <c r="H20" i="10"/>
  <c r="J20" i="10"/>
  <c r="K20" i="10"/>
  <c r="L20" i="10"/>
  <c r="M20" i="10"/>
  <c r="AC20" i="10"/>
  <c r="AD20" i="10"/>
  <c r="AE20" i="10"/>
  <c r="AF20" i="10"/>
  <c r="AG20" i="10"/>
  <c r="AH20" i="10"/>
  <c r="AI20" i="10"/>
  <c r="AX20" i="10"/>
  <c r="AZ20" i="10"/>
  <c r="BA20" i="10"/>
  <c r="BB20" i="10"/>
  <c r="BC20" i="10"/>
  <c r="BD20" i="10"/>
  <c r="H21" i="10"/>
  <c r="J21" i="10"/>
  <c r="K21" i="10"/>
  <c r="L21" i="10"/>
  <c r="M21" i="10"/>
  <c r="AC21" i="10"/>
  <c r="AD21" i="10"/>
  <c r="AE21" i="10"/>
  <c r="AF21" i="10"/>
  <c r="AG21" i="10"/>
  <c r="AH21" i="10"/>
  <c r="AI21" i="10"/>
  <c r="AX21" i="10"/>
  <c r="AZ21" i="10"/>
  <c r="BA21" i="10"/>
  <c r="BB21" i="10"/>
  <c r="BC21" i="10"/>
  <c r="BD21" i="10"/>
  <c r="H22" i="10"/>
  <c r="J22" i="10"/>
  <c r="K22" i="10"/>
  <c r="L22" i="10"/>
  <c r="M22" i="10"/>
  <c r="AC22" i="10"/>
  <c r="AD22" i="10"/>
  <c r="AE22" i="10"/>
  <c r="AF22" i="10"/>
  <c r="AG22" i="10"/>
  <c r="AH22" i="10"/>
  <c r="AI22" i="10"/>
  <c r="AX22" i="10"/>
  <c r="AZ22" i="10"/>
  <c r="BA22" i="10"/>
  <c r="BB22" i="10"/>
  <c r="BC22" i="10"/>
  <c r="BD22" i="10"/>
  <c r="J23" i="10"/>
  <c r="K23" i="10"/>
  <c r="L23" i="10"/>
  <c r="M23" i="10"/>
  <c r="AG23" i="10"/>
  <c r="AH23" i="10"/>
  <c r="AI23" i="10"/>
  <c r="AX23" i="10"/>
  <c r="AZ23" i="10"/>
  <c r="BA23" i="10"/>
  <c r="BB23" i="10"/>
  <c r="BC23" i="10"/>
  <c r="BD23" i="10"/>
  <c r="J24" i="10"/>
  <c r="K24" i="10"/>
  <c r="L24" i="10"/>
  <c r="M24" i="10"/>
  <c r="AX24" i="10"/>
  <c r="AZ24" i="10"/>
  <c r="BA24" i="10"/>
  <c r="BB24" i="10"/>
  <c r="BC24" i="10"/>
  <c r="BD24" i="10"/>
  <c r="J25" i="10"/>
  <c r="K25" i="10"/>
  <c r="L25" i="10"/>
  <c r="M25" i="10"/>
  <c r="AX25" i="10"/>
  <c r="AZ25" i="10"/>
  <c r="BA25" i="10"/>
  <c r="BB25" i="10"/>
  <c r="BC25" i="10"/>
  <c r="BD25" i="10"/>
  <c r="J26" i="10"/>
  <c r="K26" i="10"/>
  <c r="L26" i="10"/>
  <c r="M26" i="10"/>
  <c r="AX26" i="10"/>
  <c r="AZ26" i="10"/>
  <c r="BA26" i="10"/>
  <c r="BB26" i="10"/>
  <c r="BC26" i="10"/>
  <c r="BD26" i="10"/>
  <c r="M27" i="10"/>
  <c r="BC27" i="10"/>
  <c r="BD27" i="10"/>
  <c r="H64" i="10"/>
  <c r="J64" i="10"/>
  <c r="K64" i="10"/>
  <c r="L64" i="10"/>
  <c r="M64" i="10"/>
  <c r="H65" i="10"/>
  <c r="J65" i="10"/>
  <c r="K65" i="10"/>
  <c r="L65" i="10"/>
  <c r="M65" i="10"/>
  <c r="AC65" i="10"/>
  <c r="AD65" i="10"/>
  <c r="AE65" i="10"/>
  <c r="AF65" i="10"/>
  <c r="AG65" i="10"/>
  <c r="AH65" i="10"/>
  <c r="AI65" i="10"/>
  <c r="AX65" i="10"/>
  <c r="AZ65" i="10"/>
  <c r="BA65" i="10"/>
  <c r="BB65" i="10"/>
  <c r="BC65" i="10"/>
  <c r="BD65" i="10"/>
  <c r="H66" i="10"/>
  <c r="J66" i="10"/>
  <c r="K66" i="10"/>
  <c r="L66" i="10"/>
  <c r="M66" i="10"/>
  <c r="AC66" i="10"/>
  <c r="AD66" i="10"/>
  <c r="AE66" i="10"/>
  <c r="AF66" i="10"/>
  <c r="AG66" i="10"/>
  <c r="AH66" i="10"/>
  <c r="AI66" i="10"/>
  <c r="AX66" i="10"/>
  <c r="AZ66" i="10"/>
  <c r="BA66" i="10"/>
  <c r="BB66" i="10"/>
  <c r="BC66" i="10"/>
  <c r="BD66" i="10"/>
  <c r="H67" i="10"/>
  <c r="J67" i="10"/>
  <c r="K67" i="10"/>
  <c r="L67" i="10"/>
  <c r="M67" i="10"/>
  <c r="AC67" i="10"/>
  <c r="AD67" i="10"/>
  <c r="AE67" i="10"/>
  <c r="AF67" i="10"/>
  <c r="AG67" i="10"/>
  <c r="AH67" i="10"/>
  <c r="AI67" i="10"/>
  <c r="AX67" i="10"/>
  <c r="AZ67" i="10"/>
  <c r="BA67" i="10"/>
  <c r="BB67" i="10"/>
  <c r="BC67" i="10"/>
  <c r="BD67" i="10"/>
  <c r="H68" i="10"/>
  <c r="J68" i="10"/>
  <c r="K68" i="10"/>
  <c r="L68" i="10"/>
  <c r="M68" i="10"/>
  <c r="AC68" i="10"/>
  <c r="AD68" i="10"/>
  <c r="AE68" i="10"/>
  <c r="AF68" i="10"/>
  <c r="AG68" i="10"/>
  <c r="AH68" i="10"/>
  <c r="AI68" i="10"/>
  <c r="AX68" i="10"/>
  <c r="AZ68" i="10"/>
  <c r="BA68" i="10"/>
  <c r="BB68" i="10"/>
  <c r="BC68" i="10"/>
  <c r="BD68" i="10"/>
  <c r="H69" i="10"/>
  <c r="J69" i="10"/>
  <c r="K69" i="10"/>
  <c r="L69" i="10"/>
  <c r="M69" i="10"/>
  <c r="AC69" i="10"/>
  <c r="AD69" i="10"/>
  <c r="AE69" i="10"/>
  <c r="AF69" i="10"/>
  <c r="AG69" i="10"/>
  <c r="AH69" i="10"/>
  <c r="AI69" i="10"/>
  <c r="AX69" i="10"/>
  <c r="AZ69" i="10"/>
  <c r="BA69" i="10"/>
  <c r="BB69" i="10"/>
  <c r="BC69" i="10"/>
  <c r="BD69" i="10"/>
  <c r="H70" i="10"/>
  <c r="J70" i="10"/>
  <c r="K70" i="10"/>
  <c r="L70" i="10"/>
  <c r="M70" i="10"/>
  <c r="AC70" i="10"/>
  <c r="AD70" i="10"/>
  <c r="AE70" i="10"/>
  <c r="AF70" i="10"/>
  <c r="AG70" i="10"/>
  <c r="AH70" i="10"/>
  <c r="AI70" i="10"/>
  <c r="AX70" i="10"/>
  <c r="AZ70" i="10"/>
  <c r="BA70" i="10"/>
  <c r="BB70" i="10"/>
  <c r="BC70" i="10"/>
  <c r="BD70" i="10"/>
  <c r="H71" i="10"/>
  <c r="J71" i="10"/>
  <c r="K71" i="10"/>
  <c r="L71" i="10"/>
  <c r="M71" i="10"/>
  <c r="AC71" i="10"/>
  <c r="AD71" i="10"/>
  <c r="AE71" i="10"/>
  <c r="AF71" i="10"/>
  <c r="AG71" i="10"/>
  <c r="AH71" i="10"/>
  <c r="AI71" i="10"/>
  <c r="AX71" i="10"/>
  <c r="AZ71" i="10"/>
  <c r="BA71" i="10"/>
  <c r="BB71" i="10"/>
  <c r="BC71" i="10"/>
  <c r="BD71" i="10"/>
  <c r="H72" i="10"/>
  <c r="J72" i="10"/>
  <c r="K72" i="10"/>
  <c r="L72" i="10"/>
  <c r="M72" i="10"/>
  <c r="AC72" i="10"/>
  <c r="AD72" i="10"/>
  <c r="AE72" i="10"/>
  <c r="AF72" i="10"/>
  <c r="AG72" i="10"/>
  <c r="AH72" i="10"/>
  <c r="AI72" i="10"/>
  <c r="AX72" i="10"/>
  <c r="AZ72" i="10"/>
  <c r="BA72" i="10"/>
  <c r="BB72" i="10"/>
  <c r="BC72" i="10"/>
  <c r="BD72" i="10"/>
  <c r="J73" i="10"/>
  <c r="K73" i="10"/>
  <c r="L73" i="10"/>
  <c r="M73" i="10"/>
  <c r="AC73" i="10"/>
  <c r="AD73" i="10"/>
  <c r="AE73" i="10"/>
  <c r="AF73" i="10"/>
  <c r="AG73" i="10"/>
  <c r="AH73" i="10"/>
  <c r="AI73" i="10"/>
  <c r="AX73" i="10"/>
  <c r="AZ73" i="10"/>
  <c r="BA73" i="10"/>
  <c r="BB73" i="10"/>
  <c r="BC73" i="10"/>
  <c r="BD73" i="10"/>
  <c r="J74" i="10"/>
  <c r="K74" i="10"/>
  <c r="L74" i="10"/>
  <c r="M74" i="10"/>
  <c r="AG74" i="10"/>
  <c r="AH74" i="10"/>
  <c r="AI74" i="10"/>
  <c r="AX74" i="10"/>
  <c r="AZ74" i="10"/>
  <c r="BA74" i="10"/>
  <c r="BB74" i="10"/>
  <c r="BC74" i="10"/>
  <c r="BD74" i="10"/>
  <c r="J75" i="10"/>
  <c r="K75" i="10"/>
  <c r="L75" i="10"/>
  <c r="M75" i="10"/>
  <c r="AX75" i="10"/>
  <c r="AZ75" i="10"/>
  <c r="BA75" i="10"/>
  <c r="BB75" i="10"/>
  <c r="BC75" i="10"/>
  <c r="BD75" i="10"/>
  <c r="J76" i="10"/>
  <c r="K76" i="10"/>
  <c r="L76" i="10"/>
  <c r="M76" i="10"/>
  <c r="AX76" i="10"/>
  <c r="AZ76" i="10"/>
  <c r="BA76" i="10"/>
  <c r="BB76" i="10"/>
  <c r="BC76" i="10"/>
  <c r="BD76" i="10"/>
  <c r="M77" i="10"/>
  <c r="AX77" i="10"/>
  <c r="AZ77" i="10"/>
  <c r="BA77" i="10"/>
  <c r="BB77" i="10"/>
  <c r="BC77" i="10"/>
  <c r="BD77" i="10"/>
  <c r="BC78" i="10"/>
  <c r="BD78" i="10"/>
  <c r="X124" i="10"/>
  <c r="AA124" i="10"/>
  <c r="X125" i="10"/>
  <c r="AA125" i="10"/>
  <c r="O5" i="9"/>
  <c r="O7" i="9"/>
  <c r="O8" i="9"/>
  <c r="BK10" i="9"/>
  <c r="BK11" i="9"/>
  <c r="BK12" i="9"/>
  <c r="BK13" i="9"/>
  <c r="H14" i="9"/>
  <c r="J14" i="9"/>
  <c r="K14" i="9"/>
  <c r="L14" i="9"/>
  <c r="M14" i="9"/>
  <c r="AC14" i="9"/>
  <c r="AD14" i="9"/>
  <c r="AE14" i="9"/>
  <c r="AF14" i="9"/>
  <c r="AG14" i="9"/>
  <c r="AH14" i="9"/>
  <c r="AI14" i="9"/>
  <c r="AX14" i="9"/>
  <c r="AZ14" i="9"/>
  <c r="BA14" i="9"/>
  <c r="BB14" i="9"/>
  <c r="BC14" i="9"/>
  <c r="BD14" i="9"/>
  <c r="BK14" i="9"/>
  <c r="H15" i="9"/>
  <c r="J15" i="9"/>
  <c r="K15" i="9"/>
  <c r="L15" i="9"/>
  <c r="M15" i="9"/>
  <c r="AC15" i="9"/>
  <c r="AD15" i="9"/>
  <c r="AE15" i="9"/>
  <c r="AF15" i="9"/>
  <c r="AG15" i="9"/>
  <c r="AH15" i="9"/>
  <c r="AI15" i="9"/>
  <c r="AX15" i="9"/>
  <c r="AZ15" i="9"/>
  <c r="BA15" i="9"/>
  <c r="BB15" i="9"/>
  <c r="BC15" i="9"/>
  <c r="BD15" i="9"/>
  <c r="H16" i="9"/>
  <c r="J16" i="9"/>
  <c r="K16" i="9"/>
  <c r="L16" i="9"/>
  <c r="M16" i="9"/>
  <c r="AC16" i="9"/>
  <c r="AD16" i="9"/>
  <c r="AE16" i="9"/>
  <c r="AF16" i="9"/>
  <c r="AG16" i="9"/>
  <c r="AH16" i="9"/>
  <c r="AI16" i="9"/>
  <c r="AX16" i="9"/>
  <c r="AZ16" i="9"/>
  <c r="BA16" i="9"/>
  <c r="BB16" i="9"/>
  <c r="BC16" i="9"/>
  <c r="BD16" i="9"/>
  <c r="H17" i="9"/>
  <c r="J17" i="9"/>
  <c r="K17" i="9"/>
  <c r="L17" i="9"/>
  <c r="M17" i="9"/>
  <c r="AC17" i="9"/>
  <c r="AD17" i="9"/>
  <c r="AE17" i="9"/>
  <c r="AF17" i="9"/>
  <c r="AG17" i="9"/>
  <c r="AH17" i="9"/>
  <c r="AI17" i="9"/>
  <c r="AX17" i="9"/>
  <c r="AZ17" i="9"/>
  <c r="BA17" i="9"/>
  <c r="BB17" i="9"/>
  <c r="BC17" i="9"/>
  <c r="BD17" i="9"/>
  <c r="H18" i="9"/>
  <c r="J18" i="9"/>
  <c r="K18" i="9"/>
  <c r="L18" i="9"/>
  <c r="M18" i="9"/>
  <c r="AC18" i="9"/>
  <c r="AD18" i="9"/>
  <c r="AE18" i="9"/>
  <c r="AF18" i="9"/>
  <c r="AG18" i="9"/>
  <c r="AH18" i="9"/>
  <c r="AI18" i="9"/>
  <c r="AX18" i="9"/>
  <c r="AZ18" i="9"/>
  <c r="BA18" i="9"/>
  <c r="BB18" i="9"/>
  <c r="BC18" i="9"/>
  <c r="BD18" i="9"/>
  <c r="H19" i="9"/>
  <c r="J19" i="9"/>
  <c r="K19" i="9"/>
  <c r="L19" i="9"/>
  <c r="M19" i="9"/>
  <c r="AC19" i="9"/>
  <c r="AD19" i="9"/>
  <c r="AE19" i="9"/>
  <c r="AF19" i="9"/>
  <c r="AG19" i="9"/>
  <c r="AH19" i="9"/>
  <c r="AI19" i="9"/>
  <c r="AX19" i="9"/>
  <c r="AZ19" i="9"/>
  <c r="BA19" i="9"/>
  <c r="BB19" i="9"/>
  <c r="BC19" i="9"/>
  <c r="BD19" i="9"/>
  <c r="H20" i="9"/>
  <c r="J20" i="9"/>
  <c r="K20" i="9"/>
  <c r="L20" i="9"/>
  <c r="M20" i="9"/>
  <c r="AC20" i="9"/>
  <c r="AD20" i="9"/>
  <c r="AE20" i="9"/>
  <c r="AF20" i="9"/>
  <c r="AG20" i="9"/>
  <c r="AH20" i="9"/>
  <c r="AI20" i="9"/>
  <c r="AX20" i="9"/>
  <c r="AZ20" i="9"/>
  <c r="BA20" i="9"/>
  <c r="BB20" i="9"/>
  <c r="BC20" i="9"/>
  <c r="BD20" i="9"/>
  <c r="H21" i="9"/>
  <c r="J21" i="9"/>
  <c r="K21" i="9"/>
  <c r="L21" i="9"/>
  <c r="M21" i="9"/>
  <c r="AC21" i="9"/>
  <c r="AD21" i="9"/>
  <c r="AE21" i="9"/>
  <c r="AF21" i="9"/>
  <c r="AG21" i="9"/>
  <c r="AH21" i="9"/>
  <c r="AI21" i="9"/>
  <c r="AX21" i="9"/>
  <c r="AZ21" i="9"/>
  <c r="BA21" i="9"/>
  <c r="BB21" i="9"/>
  <c r="BC21" i="9"/>
  <c r="BD21" i="9"/>
  <c r="H22" i="9"/>
  <c r="J22" i="9"/>
  <c r="K22" i="9"/>
  <c r="L22" i="9"/>
  <c r="M22" i="9"/>
  <c r="AC22" i="9"/>
  <c r="AD22" i="9"/>
  <c r="AE22" i="9"/>
  <c r="AF22" i="9"/>
  <c r="AG22" i="9"/>
  <c r="AH22" i="9"/>
  <c r="AI22" i="9"/>
  <c r="AX22" i="9"/>
  <c r="AZ22" i="9"/>
  <c r="BA22" i="9"/>
  <c r="BB22" i="9"/>
  <c r="BC22" i="9"/>
  <c r="BD22" i="9"/>
  <c r="J23" i="9"/>
  <c r="K23" i="9"/>
  <c r="L23" i="9"/>
  <c r="M23" i="9"/>
  <c r="AE23" i="9"/>
  <c r="AG23" i="9"/>
  <c r="AH23" i="9"/>
  <c r="AI23" i="9"/>
  <c r="AX23" i="9"/>
  <c r="AZ23" i="9"/>
  <c r="BA23" i="9"/>
  <c r="BB23" i="9"/>
  <c r="BC23" i="9"/>
  <c r="BD23" i="9"/>
  <c r="J24" i="9"/>
  <c r="K24" i="9"/>
  <c r="L24" i="9"/>
  <c r="M24" i="9"/>
  <c r="AX24" i="9"/>
  <c r="AZ24" i="9"/>
  <c r="BA24" i="9"/>
  <c r="BB24" i="9"/>
  <c r="BC24" i="9"/>
  <c r="BD24" i="9"/>
  <c r="J25" i="9"/>
  <c r="K25" i="9"/>
  <c r="L25" i="9"/>
  <c r="M25" i="9"/>
  <c r="AX25" i="9"/>
  <c r="AZ25" i="9"/>
  <c r="BA25" i="9"/>
  <c r="BB25" i="9"/>
  <c r="BC25" i="9"/>
  <c r="BD25" i="9"/>
  <c r="J26" i="9"/>
  <c r="K26" i="9"/>
  <c r="L26" i="9"/>
  <c r="M26" i="9"/>
  <c r="AX26" i="9"/>
  <c r="AZ26" i="9"/>
  <c r="BA26" i="9"/>
  <c r="BB26" i="9"/>
  <c r="BC26" i="9"/>
  <c r="BD26" i="9"/>
  <c r="M27" i="9"/>
  <c r="BC27" i="9"/>
  <c r="BD27" i="9"/>
  <c r="H64" i="9"/>
  <c r="J64" i="9"/>
  <c r="K64" i="9"/>
  <c r="L64" i="9"/>
  <c r="M64" i="9"/>
  <c r="H65" i="9"/>
  <c r="J65" i="9"/>
  <c r="K65" i="9"/>
  <c r="L65" i="9"/>
  <c r="M65" i="9"/>
  <c r="AC65" i="9"/>
  <c r="AD65" i="9"/>
  <c r="AE65" i="9"/>
  <c r="AF65" i="9"/>
  <c r="AG65" i="9"/>
  <c r="AH65" i="9"/>
  <c r="AI65" i="9"/>
  <c r="AX65" i="9"/>
  <c r="AZ65" i="9"/>
  <c r="BA65" i="9"/>
  <c r="BB65" i="9"/>
  <c r="BC65" i="9"/>
  <c r="BD65" i="9"/>
  <c r="H66" i="9"/>
  <c r="J66" i="9"/>
  <c r="K66" i="9"/>
  <c r="L66" i="9"/>
  <c r="M66" i="9"/>
  <c r="AC66" i="9"/>
  <c r="AD66" i="9"/>
  <c r="AE66" i="9"/>
  <c r="AF66" i="9"/>
  <c r="AG66" i="9"/>
  <c r="AH66" i="9"/>
  <c r="AI66" i="9"/>
  <c r="AX66" i="9"/>
  <c r="AZ66" i="9"/>
  <c r="BA66" i="9"/>
  <c r="BB66" i="9"/>
  <c r="BC66" i="9"/>
  <c r="BD66" i="9"/>
  <c r="H67" i="9"/>
  <c r="J67" i="9"/>
  <c r="K67" i="9"/>
  <c r="L67" i="9"/>
  <c r="M67" i="9"/>
  <c r="AC67" i="9"/>
  <c r="AD67" i="9"/>
  <c r="AE67" i="9"/>
  <c r="AF67" i="9"/>
  <c r="AG67" i="9"/>
  <c r="AH67" i="9"/>
  <c r="AI67" i="9"/>
  <c r="AX67" i="9"/>
  <c r="AZ67" i="9"/>
  <c r="BA67" i="9"/>
  <c r="BB67" i="9"/>
  <c r="BC67" i="9"/>
  <c r="BD67" i="9"/>
  <c r="H68" i="9"/>
  <c r="J68" i="9"/>
  <c r="K68" i="9"/>
  <c r="L68" i="9"/>
  <c r="M68" i="9"/>
  <c r="AC68" i="9"/>
  <c r="AD68" i="9"/>
  <c r="AE68" i="9"/>
  <c r="AF68" i="9"/>
  <c r="AG68" i="9"/>
  <c r="AH68" i="9"/>
  <c r="AI68" i="9"/>
  <c r="AX68" i="9"/>
  <c r="AZ68" i="9"/>
  <c r="BA68" i="9"/>
  <c r="BB68" i="9"/>
  <c r="BC68" i="9"/>
  <c r="BD68" i="9"/>
  <c r="H69" i="9"/>
  <c r="J69" i="9"/>
  <c r="K69" i="9"/>
  <c r="L69" i="9"/>
  <c r="M69" i="9"/>
  <c r="AC69" i="9"/>
  <c r="AD69" i="9"/>
  <c r="AE69" i="9"/>
  <c r="AF69" i="9"/>
  <c r="AG69" i="9"/>
  <c r="AH69" i="9"/>
  <c r="AI69" i="9"/>
  <c r="AX69" i="9"/>
  <c r="AZ69" i="9"/>
  <c r="BA69" i="9"/>
  <c r="BB69" i="9"/>
  <c r="BC69" i="9"/>
  <c r="BD69" i="9"/>
  <c r="H70" i="9"/>
  <c r="J70" i="9"/>
  <c r="K70" i="9"/>
  <c r="L70" i="9"/>
  <c r="M70" i="9"/>
  <c r="AC70" i="9"/>
  <c r="AD70" i="9"/>
  <c r="AE70" i="9"/>
  <c r="AF70" i="9"/>
  <c r="AG70" i="9"/>
  <c r="AH70" i="9"/>
  <c r="AI70" i="9"/>
  <c r="AX70" i="9"/>
  <c r="AZ70" i="9"/>
  <c r="BA70" i="9"/>
  <c r="BB70" i="9"/>
  <c r="BC70" i="9"/>
  <c r="BD70" i="9"/>
  <c r="H71" i="9"/>
  <c r="J71" i="9"/>
  <c r="K71" i="9"/>
  <c r="L71" i="9"/>
  <c r="M71" i="9"/>
  <c r="AC71" i="9"/>
  <c r="AD71" i="9"/>
  <c r="AE71" i="9"/>
  <c r="AF71" i="9"/>
  <c r="AG71" i="9"/>
  <c r="AH71" i="9"/>
  <c r="AI71" i="9"/>
  <c r="AX71" i="9"/>
  <c r="AZ71" i="9"/>
  <c r="BA71" i="9"/>
  <c r="BB71" i="9"/>
  <c r="BC71" i="9"/>
  <c r="BD71" i="9"/>
  <c r="H72" i="9"/>
  <c r="J72" i="9"/>
  <c r="K72" i="9"/>
  <c r="L72" i="9"/>
  <c r="M72" i="9"/>
  <c r="AC72" i="9"/>
  <c r="AD72" i="9"/>
  <c r="AE72" i="9"/>
  <c r="AF72" i="9"/>
  <c r="AG72" i="9"/>
  <c r="AH72" i="9"/>
  <c r="AI72" i="9"/>
  <c r="AX72" i="9"/>
  <c r="AZ72" i="9"/>
  <c r="BA72" i="9"/>
  <c r="BB72" i="9"/>
  <c r="BC72" i="9"/>
  <c r="BD72" i="9"/>
  <c r="J73" i="9"/>
  <c r="K73" i="9"/>
  <c r="L73" i="9"/>
  <c r="M73" i="9"/>
  <c r="AC73" i="9"/>
  <c r="AD73" i="9"/>
  <c r="AE73" i="9"/>
  <c r="AF73" i="9"/>
  <c r="AG73" i="9"/>
  <c r="AH73" i="9"/>
  <c r="AI73" i="9"/>
  <c r="AX73" i="9"/>
  <c r="AZ73" i="9"/>
  <c r="BA73" i="9"/>
  <c r="BB73" i="9"/>
  <c r="BC73" i="9"/>
  <c r="BD73" i="9"/>
  <c r="J74" i="9"/>
  <c r="K74" i="9"/>
  <c r="L74" i="9"/>
  <c r="M74" i="9"/>
  <c r="AG74" i="9"/>
  <c r="AH74" i="9"/>
  <c r="AI74" i="9"/>
  <c r="AX74" i="9"/>
  <c r="AZ74" i="9"/>
  <c r="BA74" i="9"/>
  <c r="BB74" i="9"/>
  <c r="BC74" i="9"/>
  <c r="BD74" i="9"/>
  <c r="J75" i="9"/>
  <c r="K75" i="9"/>
  <c r="L75" i="9"/>
  <c r="M75" i="9"/>
  <c r="AX75" i="9"/>
  <c r="AZ75" i="9"/>
  <c r="BA75" i="9"/>
  <c r="BB75" i="9"/>
  <c r="BC75" i="9"/>
  <c r="BD75" i="9"/>
  <c r="J76" i="9"/>
  <c r="K76" i="9"/>
  <c r="L76" i="9"/>
  <c r="M76" i="9"/>
  <c r="AX76" i="9"/>
  <c r="AZ76" i="9"/>
  <c r="BA76" i="9"/>
  <c r="BB76" i="9"/>
  <c r="BC76" i="9"/>
  <c r="BD76" i="9"/>
  <c r="M77" i="9"/>
  <c r="AX77" i="9"/>
  <c r="AZ77" i="9"/>
  <c r="BA77" i="9"/>
  <c r="BB77" i="9"/>
  <c r="BC77" i="9"/>
  <c r="BD77" i="9"/>
  <c r="BC78" i="9"/>
  <c r="BD78" i="9"/>
  <c r="X124" i="9"/>
  <c r="AA124" i="9"/>
  <c r="X125" i="9"/>
  <c r="AA125" i="9"/>
  <c r="AE66" i="6"/>
  <c r="AC66" i="6"/>
  <c r="AD66" i="6"/>
  <c r="O5" i="6"/>
  <c r="O7" i="6"/>
  <c r="O8" i="6"/>
  <c r="AG66" i="6"/>
  <c r="AH66" i="6"/>
  <c r="AE65" i="6"/>
  <c r="AC65" i="6"/>
  <c r="AD65" i="6"/>
  <c r="AG65" i="6"/>
  <c r="AH65" i="6"/>
  <c r="AI66" i="6"/>
  <c r="AE67" i="6"/>
  <c r="AC67" i="6"/>
  <c r="AD67" i="6"/>
  <c r="AG67" i="6"/>
  <c r="AH67" i="6"/>
  <c r="AI67" i="6"/>
  <c r="AE68" i="6"/>
  <c r="AC68" i="6"/>
  <c r="AD68" i="6"/>
  <c r="AG68" i="6"/>
  <c r="AH68" i="6"/>
  <c r="AI68" i="6"/>
  <c r="AE69" i="6"/>
  <c r="AC69" i="6"/>
  <c r="AD69" i="6"/>
  <c r="AG69" i="6"/>
  <c r="AH69" i="6"/>
  <c r="AI69" i="6"/>
  <c r="AE70" i="6"/>
  <c r="AC70" i="6"/>
  <c r="AD70" i="6"/>
  <c r="AG70" i="6"/>
  <c r="AH70" i="6"/>
  <c r="AI70" i="6"/>
  <c r="AE71" i="6"/>
  <c r="AC71" i="6"/>
  <c r="AD71" i="6"/>
  <c r="AG71" i="6"/>
  <c r="AH71" i="6"/>
  <c r="AI71" i="6"/>
  <c r="AE72" i="6"/>
  <c r="AC72" i="6"/>
  <c r="AD72" i="6"/>
  <c r="AG72" i="6"/>
  <c r="AH72" i="6"/>
  <c r="AI72" i="6"/>
  <c r="AE73" i="6"/>
  <c r="AC73" i="6"/>
  <c r="AD73" i="6"/>
  <c r="AG73" i="6"/>
  <c r="AH73" i="6"/>
  <c r="AI73" i="6"/>
  <c r="AI65" i="6"/>
  <c r="AE15" i="6"/>
  <c r="AC15" i="6"/>
  <c r="AD15" i="6"/>
  <c r="AG15" i="6"/>
  <c r="AH15" i="6"/>
  <c r="AE14" i="6"/>
  <c r="AC14" i="6"/>
  <c r="AD14" i="6"/>
  <c r="AG14" i="6"/>
  <c r="AH14" i="6"/>
  <c r="AI15" i="6"/>
  <c r="AE16" i="6"/>
  <c r="AC16" i="6"/>
  <c r="AD16" i="6"/>
  <c r="AG16" i="6"/>
  <c r="AH16" i="6"/>
  <c r="AI16" i="6"/>
  <c r="AE17" i="6"/>
  <c r="AC17" i="6"/>
  <c r="AD17" i="6"/>
  <c r="AG17" i="6"/>
  <c r="AH17" i="6"/>
  <c r="AI17" i="6"/>
  <c r="AE18" i="6"/>
  <c r="AC18" i="6"/>
  <c r="AD18" i="6"/>
  <c r="AG18" i="6"/>
  <c r="AH18" i="6"/>
  <c r="AI18" i="6"/>
  <c r="AE19" i="6"/>
  <c r="AC19" i="6"/>
  <c r="AD19" i="6"/>
  <c r="AG19" i="6"/>
  <c r="AH19" i="6"/>
  <c r="AI19" i="6"/>
  <c r="AE20" i="6"/>
  <c r="AC20" i="6"/>
  <c r="AD20" i="6"/>
  <c r="AG20" i="6"/>
  <c r="AH20" i="6"/>
  <c r="AI20" i="6"/>
  <c r="AE21" i="6"/>
  <c r="AC21" i="6"/>
  <c r="AD21" i="6"/>
  <c r="AG21" i="6"/>
  <c r="AH21" i="6"/>
  <c r="AI21" i="6"/>
  <c r="AE22" i="6"/>
  <c r="AC22" i="6"/>
  <c r="AD22" i="6"/>
  <c r="AG22" i="6"/>
  <c r="AH22" i="6"/>
  <c r="AI22" i="6"/>
  <c r="AI14" i="6"/>
  <c r="AE66" i="8"/>
  <c r="AC66" i="8"/>
  <c r="AD66" i="8"/>
  <c r="O5" i="8"/>
  <c r="O7" i="8"/>
  <c r="O8" i="8"/>
  <c r="AG66" i="8"/>
  <c r="AH66" i="8"/>
  <c r="AE65" i="8"/>
  <c r="AC65" i="8"/>
  <c r="AD65" i="8"/>
  <c r="AG65" i="8"/>
  <c r="AH65" i="8"/>
  <c r="AI66" i="8"/>
  <c r="AE67" i="8"/>
  <c r="AC67" i="8"/>
  <c r="AD67" i="8"/>
  <c r="AG67" i="8"/>
  <c r="AH67" i="8"/>
  <c r="AI67" i="8"/>
  <c r="AE68" i="8"/>
  <c r="AC68" i="8"/>
  <c r="AD68" i="8"/>
  <c r="AG68" i="8"/>
  <c r="AH68" i="8"/>
  <c r="AI68" i="8"/>
  <c r="AE69" i="8"/>
  <c r="AC69" i="8"/>
  <c r="AD69" i="8"/>
  <c r="AG69" i="8"/>
  <c r="AH69" i="8"/>
  <c r="AI69" i="8"/>
  <c r="AE70" i="8"/>
  <c r="AC70" i="8"/>
  <c r="AD70" i="8"/>
  <c r="AG70" i="8"/>
  <c r="AH70" i="8"/>
  <c r="AI70" i="8"/>
  <c r="AE71" i="8"/>
  <c r="AC71" i="8"/>
  <c r="AD71" i="8"/>
  <c r="AG71" i="8"/>
  <c r="AH71" i="8"/>
  <c r="AI71" i="8"/>
  <c r="AE72" i="8"/>
  <c r="AC72" i="8"/>
  <c r="AD72" i="8"/>
  <c r="AG72" i="8"/>
  <c r="AH72" i="8"/>
  <c r="AI72" i="8"/>
  <c r="AE73" i="8"/>
  <c r="AC73" i="8"/>
  <c r="AD73" i="8"/>
  <c r="AG73" i="8"/>
  <c r="AH73" i="8"/>
  <c r="AI73" i="8"/>
  <c r="AI65" i="8"/>
  <c r="AE15" i="8"/>
  <c r="AC15" i="8"/>
  <c r="AD15" i="8"/>
  <c r="AG15" i="8"/>
  <c r="AH15" i="8"/>
  <c r="AE14" i="8"/>
  <c r="AC14" i="8"/>
  <c r="AD14" i="8"/>
  <c r="AG14" i="8"/>
  <c r="AH14" i="8"/>
  <c r="AI15" i="8"/>
  <c r="AE16" i="8"/>
  <c r="AC16" i="8"/>
  <c r="AD16" i="8"/>
  <c r="AG16" i="8"/>
  <c r="AH16" i="8"/>
  <c r="AI16" i="8"/>
  <c r="AE17" i="8"/>
  <c r="AC17" i="8"/>
  <c r="AD17" i="8"/>
  <c r="AG17" i="8"/>
  <c r="AH17" i="8"/>
  <c r="AI17" i="8"/>
  <c r="AE18" i="8"/>
  <c r="AC18" i="8"/>
  <c r="AD18" i="8"/>
  <c r="AG18" i="8"/>
  <c r="AH18" i="8"/>
  <c r="AI18" i="8"/>
  <c r="AE19" i="8"/>
  <c r="AC19" i="8"/>
  <c r="AD19" i="8"/>
  <c r="AG19" i="8"/>
  <c r="AH19" i="8"/>
  <c r="AI19" i="8"/>
  <c r="AE20" i="8"/>
  <c r="AC20" i="8"/>
  <c r="AD20" i="8"/>
  <c r="AG20" i="8"/>
  <c r="AH20" i="8"/>
  <c r="AI20" i="8"/>
  <c r="AE21" i="8"/>
  <c r="AC21" i="8"/>
  <c r="AD21" i="8"/>
  <c r="AG21" i="8"/>
  <c r="AH21" i="8"/>
  <c r="AI21" i="8"/>
  <c r="AE22" i="8"/>
  <c r="AC22" i="8"/>
  <c r="AD22" i="8"/>
  <c r="AG22" i="8"/>
  <c r="AH22" i="8"/>
  <c r="AI22" i="8"/>
  <c r="AI14" i="8"/>
  <c r="AJ73" i="8"/>
  <c r="AK65" i="8"/>
  <c r="BA77" i="8"/>
  <c r="AY77" i="8"/>
  <c r="BB77" i="8"/>
  <c r="BD77" i="8"/>
  <c r="J76" i="8"/>
  <c r="K76" i="8"/>
  <c r="M76" i="8"/>
  <c r="BF65" i="8"/>
  <c r="BA26" i="8"/>
  <c r="AY26" i="8"/>
  <c r="BB26" i="8"/>
  <c r="BD26" i="8"/>
  <c r="J26" i="8"/>
  <c r="K26" i="8"/>
  <c r="M26" i="8"/>
  <c r="BF14" i="8"/>
  <c r="AJ22" i="8"/>
  <c r="AK14" i="8"/>
  <c r="BA77" i="6"/>
  <c r="AY77" i="6"/>
  <c r="BB77" i="6"/>
  <c r="BD77" i="6"/>
  <c r="J76" i="6"/>
  <c r="K76" i="6"/>
  <c r="M76" i="6"/>
  <c r="BF65" i="6"/>
  <c r="AK14" i="6"/>
  <c r="BA26" i="6"/>
  <c r="AY26" i="6"/>
  <c r="BB26" i="6"/>
  <c r="BD26" i="6"/>
  <c r="BF14" i="6"/>
  <c r="BA65" i="8"/>
  <c r="AY65" i="8"/>
  <c r="BB65" i="8"/>
  <c r="BD65" i="8"/>
  <c r="J65" i="8"/>
  <c r="H65" i="8"/>
  <c r="K65" i="8"/>
  <c r="M65" i="8"/>
  <c r="BE65" i="8"/>
  <c r="BA66" i="8"/>
  <c r="AY66" i="8"/>
  <c r="BB66" i="8"/>
  <c r="BD66" i="8"/>
  <c r="J66" i="8"/>
  <c r="H66" i="8"/>
  <c r="K66" i="8"/>
  <c r="M66" i="8"/>
  <c r="BE66" i="8"/>
  <c r="BA67" i="8"/>
  <c r="AY67" i="8"/>
  <c r="BB67" i="8"/>
  <c r="BD67" i="8"/>
  <c r="J67" i="8"/>
  <c r="H67" i="8"/>
  <c r="K67" i="8"/>
  <c r="M67" i="8"/>
  <c r="BE67" i="8"/>
  <c r="BA68" i="8"/>
  <c r="AY68" i="8"/>
  <c r="BB68" i="8"/>
  <c r="BD68" i="8"/>
  <c r="J68" i="8"/>
  <c r="H68" i="8"/>
  <c r="K68" i="8"/>
  <c r="M68" i="8"/>
  <c r="BE68" i="8"/>
  <c r="BA69" i="8"/>
  <c r="AY69" i="8"/>
  <c r="BB69" i="8"/>
  <c r="BD69" i="8"/>
  <c r="J69" i="8"/>
  <c r="H69" i="8"/>
  <c r="K69" i="8"/>
  <c r="M69" i="8"/>
  <c r="BE69" i="8"/>
  <c r="BA70" i="8"/>
  <c r="AY70" i="8"/>
  <c r="BB70" i="8"/>
  <c r="BD70" i="8"/>
  <c r="J70" i="8"/>
  <c r="H70" i="8"/>
  <c r="K70" i="8"/>
  <c r="M70" i="8"/>
  <c r="BE70" i="8"/>
  <c r="BA71" i="8"/>
  <c r="AY71" i="8"/>
  <c r="BB71" i="8"/>
  <c r="BD71" i="8"/>
  <c r="J71" i="8"/>
  <c r="H71" i="8"/>
  <c r="K71" i="8"/>
  <c r="M71" i="8"/>
  <c r="BE71" i="8"/>
  <c r="BA72" i="8"/>
  <c r="AY72" i="8"/>
  <c r="BB72" i="8"/>
  <c r="BD72" i="8"/>
  <c r="J72" i="8"/>
  <c r="H72" i="8"/>
  <c r="K72" i="8"/>
  <c r="M72" i="8"/>
  <c r="BE72" i="8"/>
  <c r="BA73" i="8"/>
  <c r="AY73" i="8"/>
  <c r="BB73" i="8"/>
  <c r="BD73" i="8"/>
  <c r="J73" i="8"/>
  <c r="K73" i="8"/>
  <c r="M73" i="8"/>
  <c r="BE73" i="8"/>
  <c r="BA74" i="8"/>
  <c r="AY74" i="8"/>
  <c r="BB74" i="8"/>
  <c r="BD74" i="8"/>
  <c r="J74" i="8"/>
  <c r="K74" i="8"/>
  <c r="M74" i="8"/>
  <c r="BE74" i="8"/>
  <c r="BA75" i="8"/>
  <c r="AY75" i="8"/>
  <c r="BB75" i="8"/>
  <c r="BD75" i="8"/>
  <c r="J75" i="8"/>
  <c r="K75" i="8"/>
  <c r="M75" i="8"/>
  <c r="BE75" i="8"/>
  <c r="BA76" i="8"/>
  <c r="AY76" i="8"/>
  <c r="BB76" i="8"/>
  <c r="BD76" i="8"/>
  <c r="BE76" i="8"/>
  <c r="J64" i="8"/>
  <c r="H64" i="8"/>
  <c r="K64" i="8"/>
  <c r="M64" i="8"/>
  <c r="M77" i="8"/>
  <c r="BE77" i="8"/>
  <c r="BD78" i="8"/>
  <c r="BC77" i="8"/>
  <c r="BC76" i="8"/>
  <c r="L76" i="8"/>
  <c r="BC75" i="8"/>
  <c r="L75" i="8"/>
  <c r="BC74" i="8"/>
  <c r="AJ65" i="8"/>
  <c r="AJ66" i="8"/>
  <c r="AJ67" i="8"/>
  <c r="AJ68" i="8"/>
  <c r="AJ69" i="8"/>
  <c r="AJ70" i="8"/>
  <c r="AJ71" i="8"/>
  <c r="AJ72" i="8"/>
  <c r="AH74" i="8"/>
  <c r="AG74" i="8"/>
  <c r="L74" i="8"/>
  <c r="BC73" i="8"/>
  <c r="AF73" i="8"/>
  <c r="L73" i="8"/>
  <c r="BC72" i="8"/>
  <c r="AF72" i="8"/>
  <c r="L72" i="8"/>
  <c r="BC71" i="8"/>
  <c r="AF71" i="8"/>
  <c r="L71" i="8"/>
  <c r="BC70" i="8"/>
  <c r="AF70" i="8"/>
  <c r="L70" i="8"/>
  <c r="BC69" i="8"/>
  <c r="AF69" i="8"/>
  <c r="L69" i="8"/>
  <c r="BC68" i="8"/>
  <c r="AF68" i="8"/>
  <c r="L68" i="8"/>
  <c r="BC67" i="8"/>
  <c r="AF67" i="8"/>
  <c r="L67" i="8"/>
  <c r="BC66" i="8"/>
  <c r="AF66" i="8"/>
  <c r="L66" i="8"/>
  <c r="BC65" i="8"/>
  <c r="AF65" i="8"/>
  <c r="L65" i="8"/>
  <c r="L64" i="8"/>
  <c r="BA14" i="8"/>
  <c r="AY14" i="8"/>
  <c r="BB14" i="8"/>
  <c r="BD14" i="8"/>
  <c r="J14" i="8"/>
  <c r="H14" i="8"/>
  <c r="K14" i="8"/>
  <c r="M14" i="8"/>
  <c r="BE14" i="8"/>
  <c r="BA15" i="8"/>
  <c r="AY15" i="8"/>
  <c r="BB15" i="8"/>
  <c r="BD15" i="8"/>
  <c r="J15" i="8"/>
  <c r="H15" i="8"/>
  <c r="K15" i="8"/>
  <c r="M15" i="8"/>
  <c r="BE15" i="8"/>
  <c r="BA16" i="8"/>
  <c r="AY16" i="8"/>
  <c r="BB16" i="8"/>
  <c r="BD16" i="8"/>
  <c r="J16" i="8"/>
  <c r="H16" i="8"/>
  <c r="K16" i="8"/>
  <c r="M16" i="8"/>
  <c r="BE16" i="8"/>
  <c r="BA17" i="8"/>
  <c r="AY17" i="8"/>
  <c r="BB17" i="8"/>
  <c r="BD17" i="8"/>
  <c r="J17" i="8"/>
  <c r="H17" i="8"/>
  <c r="K17" i="8"/>
  <c r="M17" i="8"/>
  <c r="BE17" i="8"/>
  <c r="BA18" i="8"/>
  <c r="AY18" i="8"/>
  <c r="BB18" i="8"/>
  <c r="BD18" i="8"/>
  <c r="J18" i="8"/>
  <c r="H18" i="8"/>
  <c r="K18" i="8"/>
  <c r="M18" i="8"/>
  <c r="BE18" i="8"/>
  <c r="BA19" i="8"/>
  <c r="AY19" i="8"/>
  <c r="BB19" i="8"/>
  <c r="BD19" i="8"/>
  <c r="J19" i="8"/>
  <c r="H19" i="8"/>
  <c r="K19" i="8"/>
  <c r="M19" i="8"/>
  <c r="BE19" i="8"/>
  <c r="BA20" i="8"/>
  <c r="AY20" i="8"/>
  <c r="BB20" i="8"/>
  <c r="BD20" i="8"/>
  <c r="J20" i="8"/>
  <c r="H20" i="8"/>
  <c r="K20" i="8"/>
  <c r="M20" i="8"/>
  <c r="BE20" i="8"/>
  <c r="BA21" i="8"/>
  <c r="AY21" i="8"/>
  <c r="BB21" i="8"/>
  <c r="BD21" i="8"/>
  <c r="J21" i="8"/>
  <c r="H21" i="8"/>
  <c r="K21" i="8"/>
  <c r="M21" i="8"/>
  <c r="BE21" i="8"/>
  <c r="BA22" i="8"/>
  <c r="AY22" i="8"/>
  <c r="BB22" i="8"/>
  <c r="BD22" i="8"/>
  <c r="J22" i="8"/>
  <c r="H22" i="8"/>
  <c r="K22" i="8"/>
  <c r="M22" i="8"/>
  <c r="BE22" i="8"/>
  <c r="BA23" i="8"/>
  <c r="AY23" i="8"/>
  <c r="BB23" i="8"/>
  <c r="BD23" i="8"/>
  <c r="J23" i="8"/>
  <c r="K23" i="8"/>
  <c r="M23" i="8"/>
  <c r="BE23" i="8"/>
  <c r="BA24" i="8"/>
  <c r="AY24" i="8"/>
  <c r="BB24" i="8"/>
  <c r="BD24" i="8"/>
  <c r="J24" i="8"/>
  <c r="K24" i="8"/>
  <c r="M24" i="8"/>
  <c r="BE24" i="8"/>
  <c r="BA25" i="8"/>
  <c r="AY25" i="8"/>
  <c r="BB25" i="8"/>
  <c r="BD25" i="8"/>
  <c r="J25" i="8"/>
  <c r="K25" i="8"/>
  <c r="M25" i="8"/>
  <c r="BE25" i="8"/>
  <c r="BE26" i="8"/>
  <c r="BD27" i="8"/>
  <c r="M27" i="8"/>
  <c r="BC26" i="8"/>
  <c r="L26" i="8"/>
  <c r="BC25" i="8"/>
  <c r="L25" i="8"/>
  <c r="BC24" i="8"/>
  <c r="L24" i="8"/>
  <c r="BC23" i="8"/>
  <c r="AJ14" i="8"/>
  <c r="AJ15" i="8"/>
  <c r="AJ16" i="8"/>
  <c r="AJ17" i="8"/>
  <c r="AJ18" i="8"/>
  <c r="AJ19" i="8"/>
  <c r="AJ20" i="8"/>
  <c r="AJ21" i="8"/>
  <c r="AH23" i="8"/>
  <c r="AG23" i="8"/>
  <c r="AE23" i="8"/>
  <c r="L23" i="8"/>
  <c r="BC22" i="8"/>
  <c r="AF22" i="8"/>
  <c r="L22" i="8"/>
  <c r="BC21" i="8"/>
  <c r="AF21" i="8"/>
  <c r="L21" i="8"/>
  <c r="BC20" i="8"/>
  <c r="AF20" i="8"/>
  <c r="L20" i="8"/>
  <c r="BC19" i="8"/>
  <c r="AF19" i="8"/>
  <c r="L19" i="8"/>
  <c r="BC18" i="8"/>
  <c r="AF18" i="8"/>
  <c r="L18" i="8"/>
  <c r="BC17" i="8"/>
  <c r="AF17" i="8"/>
  <c r="L17" i="8"/>
  <c r="BC16" i="8"/>
  <c r="AF16" i="8"/>
  <c r="L16" i="8"/>
  <c r="BC15" i="8"/>
  <c r="AF15" i="8"/>
  <c r="L15" i="8"/>
  <c r="BL14" i="8"/>
  <c r="BC14" i="8"/>
  <c r="AF14" i="8"/>
  <c r="L14" i="8"/>
  <c r="BL13" i="8"/>
  <c r="BL12" i="8"/>
  <c r="BL11" i="8"/>
  <c r="BL10" i="8"/>
  <c r="AJ72" i="6"/>
  <c r="BA65" i="6"/>
  <c r="AY65" i="6"/>
  <c r="BB65" i="6"/>
  <c r="BD65" i="6"/>
  <c r="J65" i="6"/>
  <c r="H65" i="6"/>
  <c r="K65" i="6"/>
  <c r="M65" i="6"/>
  <c r="BE65" i="6"/>
  <c r="BA66" i="6"/>
  <c r="AY66" i="6"/>
  <c r="BB66" i="6"/>
  <c r="BD66" i="6"/>
  <c r="J66" i="6"/>
  <c r="H66" i="6"/>
  <c r="K66" i="6"/>
  <c r="M66" i="6"/>
  <c r="BE66" i="6"/>
  <c r="BA67" i="6"/>
  <c r="AY67" i="6"/>
  <c r="BB67" i="6"/>
  <c r="BD67" i="6"/>
  <c r="J67" i="6"/>
  <c r="H67" i="6"/>
  <c r="K67" i="6"/>
  <c r="M67" i="6"/>
  <c r="BE67" i="6"/>
  <c r="BA68" i="6"/>
  <c r="AY68" i="6"/>
  <c r="BB68" i="6"/>
  <c r="BD68" i="6"/>
  <c r="J68" i="6"/>
  <c r="H68" i="6"/>
  <c r="K68" i="6"/>
  <c r="M68" i="6"/>
  <c r="BE68" i="6"/>
  <c r="BA69" i="6"/>
  <c r="AY69" i="6"/>
  <c r="BB69" i="6"/>
  <c r="BD69" i="6"/>
  <c r="J69" i="6"/>
  <c r="H69" i="6"/>
  <c r="K69" i="6"/>
  <c r="M69" i="6"/>
  <c r="BE69" i="6"/>
  <c r="BA70" i="6"/>
  <c r="AY70" i="6"/>
  <c r="BB70" i="6"/>
  <c r="BD70" i="6"/>
  <c r="J70" i="6"/>
  <c r="H70" i="6"/>
  <c r="K70" i="6"/>
  <c r="M70" i="6"/>
  <c r="BE70" i="6"/>
  <c r="BA71" i="6"/>
  <c r="AY71" i="6"/>
  <c r="BB71" i="6"/>
  <c r="BD71" i="6"/>
  <c r="J71" i="6"/>
  <c r="H71" i="6"/>
  <c r="K71" i="6"/>
  <c r="M71" i="6"/>
  <c r="BE71" i="6"/>
  <c r="BA72" i="6"/>
  <c r="AY72" i="6"/>
  <c r="BB72" i="6"/>
  <c r="BD72" i="6"/>
  <c r="J72" i="6"/>
  <c r="H72" i="6"/>
  <c r="K72" i="6"/>
  <c r="M72" i="6"/>
  <c r="BE72" i="6"/>
  <c r="BA73" i="6"/>
  <c r="AY73" i="6"/>
  <c r="BB73" i="6"/>
  <c r="BD73" i="6"/>
  <c r="J73" i="6"/>
  <c r="K73" i="6"/>
  <c r="M73" i="6"/>
  <c r="BE73" i="6"/>
  <c r="BA74" i="6"/>
  <c r="AY74" i="6"/>
  <c r="BB74" i="6"/>
  <c r="BD74" i="6"/>
  <c r="J74" i="6"/>
  <c r="K74" i="6"/>
  <c r="M74" i="6"/>
  <c r="BE74" i="6"/>
  <c r="BA75" i="6"/>
  <c r="AY75" i="6"/>
  <c r="BB75" i="6"/>
  <c r="BD75" i="6"/>
  <c r="J75" i="6"/>
  <c r="K75" i="6"/>
  <c r="M75" i="6"/>
  <c r="BE75" i="6"/>
  <c r="BA76" i="6"/>
  <c r="AY76" i="6"/>
  <c r="BB76" i="6"/>
  <c r="BD76" i="6"/>
  <c r="BE76" i="6"/>
  <c r="J64" i="6"/>
  <c r="H64" i="6"/>
  <c r="K64" i="6"/>
  <c r="M64" i="6"/>
  <c r="M77" i="6"/>
  <c r="BE77" i="6"/>
  <c r="BE78" i="6"/>
  <c r="AJ65" i="6"/>
  <c r="AJ66" i="6"/>
  <c r="AJ67" i="6"/>
  <c r="AJ68" i="6"/>
  <c r="AJ69" i="6"/>
  <c r="AJ70" i="6"/>
  <c r="AJ71" i="6"/>
  <c r="AJ73" i="6"/>
  <c r="AJ74" i="6"/>
  <c r="BA14" i="6"/>
  <c r="AY14" i="6"/>
  <c r="BB14" i="6"/>
  <c r="BD14" i="6"/>
  <c r="BE14" i="6"/>
  <c r="BA15" i="6"/>
  <c r="AY15" i="6"/>
  <c r="BB15" i="6"/>
  <c r="BD15" i="6"/>
  <c r="BE15" i="6"/>
  <c r="BA16" i="6"/>
  <c r="AY16" i="6"/>
  <c r="BB16" i="6"/>
  <c r="BD16" i="6"/>
  <c r="BE16" i="6"/>
  <c r="BA17" i="6"/>
  <c r="AY17" i="6"/>
  <c r="BB17" i="6"/>
  <c r="BD17" i="6"/>
  <c r="BE17" i="6"/>
  <c r="BA18" i="6"/>
  <c r="AY18" i="6"/>
  <c r="BB18" i="6"/>
  <c r="BD18" i="6"/>
  <c r="BE18" i="6"/>
  <c r="BA19" i="6"/>
  <c r="AY19" i="6"/>
  <c r="BB19" i="6"/>
  <c r="BD19" i="6"/>
  <c r="BE19" i="6"/>
  <c r="BA20" i="6"/>
  <c r="AY20" i="6"/>
  <c r="BB20" i="6"/>
  <c r="BD20" i="6"/>
  <c r="BE20" i="6"/>
  <c r="BA21" i="6"/>
  <c r="AY21" i="6"/>
  <c r="BB21" i="6"/>
  <c r="BD21" i="6"/>
  <c r="BE21" i="6"/>
  <c r="BA22" i="6"/>
  <c r="AY22" i="6"/>
  <c r="BB22" i="6"/>
  <c r="BD22" i="6"/>
  <c r="BE22" i="6"/>
  <c r="BA23" i="6"/>
  <c r="AY23" i="6"/>
  <c r="BB23" i="6"/>
  <c r="BD23" i="6"/>
  <c r="BE23" i="6"/>
  <c r="BA24" i="6"/>
  <c r="AY24" i="6"/>
  <c r="BB24" i="6"/>
  <c r="BD24" i="6"/>
  <c r="BE24" i="6"/>
  <c r="BA25" i="6"/>
  <c r="AY25" i="6"/>
  <c r="BB25" i="6"/>
  <c r="BD25" i="6"/>
  <c r="BE25" i="6"/>
  <c r="BE26" i="6"/>
  <c r="AJ14" i="6"/>
  <c r="AJ15" i="6"/>
  <c r="AJ16" i="6"/>
  <c r="AJ17" i="6"/>
  <c r="AJ18" i="6"/>
  <c r="AJ19" i="6"/>
  <c r="AJ20" i="6"/>
  <c r="AJ21" i="6"/>
  <c r="AJ22" i="6"/>
  <c r="BD78" i="6"/>
  <c r="BC77" i="6"/>
  <c r="BC76" i="6"/>
  <c r="L76" i="6"/>
  <c r="BC75" i="6"/>
  <c r="L75" i="6"/>
  <c r="BC74" i="6"/>
  <c r="AH74" i="6"/>
  <c r="AG74" i="6"/>
  <c r="L74" i="6"/>
  <c r="BC73" i="6"/>
  <c r="AF73" i="6"/>
  <c r="L73" i="6"/>
  <c r="BC72" i="6"/>
  <c r="AF72" i="6"/>
  <c r="L72" i="6"/>
  <c r="BC71" i="6"/>
  <c r="AF71" i="6"/>
  <c r="L71" i="6"/>
  <c r="BC70" i="6"/>
  <c r="AF70" i="6"/>
  <c r="L70" i="6"/>
  <c r="BC69" i="6"/>
  <c r="AF69" i="6"/>
  <c r="L69" i="6"/>
  <c r="BC68" i="6"/>
  <c r="AF68" i="6"/>
  <c r="L68" i="6"/>
  <c r="BC67" i="6"/>
  <c r="AF67" i="6"/>
  <c r="L67" i="6"/>
  <c r="BC66" i="6"/>
  <c r="AF66" i="6"/>
  <c r="L66" i="6"/>
  <c r="BC65" i="6"/>
  <c r="AK65" i="6"/>
  <c r="AF65" i="6"/>
  <c r="L65" i="6"/>
  <c r="L64" i="6"/>
  <c r="BD27" i="6"/>
  <c r="BC26" i="6"/>
  <c r="BC25" i="6"/>
  <c r="BC24" i="6"/>
  <c r="BC23" i="6"/>
  <c r="AH23" i="6"/>
  <c r="AG23" i="6"/>
  <c r="BC22" i="6"/>
  <c r="AF22" i="6"/>
  <c r="BC21" i="6"/>
  <c r="AF21" i="6"/>
  <c r="BC20" i="6"/>
  <c r="AF20" i="6"/>
  <c r="BC19" i="6"/>
  <c r="AF19" i="6"/>
  <c r="BC18" i="6"/>
  <c r="AF18" i="6"/>
  <c r="BC17" i="6"/>
  <c r="AF17" i="6"/>
  <c r="BC16" i="6"/>
  <c r="AF16" i="6"/>
  <c r="BC15" i="6"/>
  <c r="AF15" i="6"/>
  <c r="BL14" i="6"/>
  <c r="BC14" i="6"/>
  <c r="AF14" i="6"/>
  <c r="BL13" i="6"/>
  <c r="BL12" i="6"/>
  <c r="BL11" i="6"/>
  <c r="BL10" i="6"/>
</calcChain>
</file>

<file path=xl/sharedStrings.xml><?xml version="1.0" encoding="utf-8"?>
<sst xmlns="http://schemas.openxmlformats.org/spreadsheetml/2006/main" count="452" uniqueCount="32">
  <si>
    <t>Time (min)</t>
  </si>
  <si>
    <t>Time interval (Δt) (s)</t>
  </si>
  <si>
    <t>Permeate V (mL)</t>
  </si>
  <si>
    <t>PermeateV (L)</t>
  </si>
  <si>
    <t>FEED</t>
  </si>
  <si>
    <t>BRINE</t>
  </si>
  <si>
    <t>PERMEATE</t>
  </si>
  <si>
    <t>EC (μS)</t>
  </si>
  <si>
    <t>TDS(g/L)</t>
  </si>
  <si>
    <t>Temp (°C)</t>
  </si>
  <si>
    <t>Volume (mL)</t>
  </si>
  <si>
    <t>Temperature Factor From Filmtech</t>
  </si>
  <si>
    <t xml:space="preserve">Corrected Flowrate = (Measured Flowrate)*(TCF @ Feedwater Temp.) </t>
  </si>
  <si>
    <t>Temperature °C</t>
  </si>
  <si>
    <t>Correction Factor</t>
  </si>
  <si>
    <t>Time interval (Δt) (h)</t>
  </si>
  <si>
    <t>Flow rate (L/h)</t>
  </si>
  <si>
    <t>Flux  (L/m^2.h)</t>
  </si>
  <si>
    <t>Area</t>
  </si>
  <si>
    <t>Volume (L)</t>
  </si>
  <si>
    <t>Flow Rate (L/h)</t>
  </si>
  <si>
    <t>Flux (L/m^2.h)</t>
  </si>
  <si>
    <t>Normalized Flux</t>
  </si>
  <si>
    <t>FDR</t>
  </si>
  <si>
    <t>FRR</t>
  </si>
  <si>
    <t>1-</t>
  </si>
  <si>
    <t>M0</t>
  </si>
  <si>
    <t>M0,4 mol/L</t>
  </si>
  <si>
    <t>Fractional Flux</t>
  </si>
  <si>
    <t>Salt Rejection B</t>
  </si>
  <si>
    <t>Initial Pure Water Flux B</t>
  </si>
  <si>
    <t xml:space="preserve">FRR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</si>
</sst>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rgb="FFFF0000"/>
      <name val="Diodrum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4" fillId="0" borderId="0" xfId="0" applyFont="1"/>
    <xf numFmtId="164" fontId="4" fillId="0" borderId="0" xfId="0" applyNumberFormat="1" applyFont="1"/>
    <xf numFmtId="164" fontId="0" fillId="0" borderId="1" xfId="0" applyNumberFormat="1" applyBorder="1"/>
    <xf numFmtId="2" fontId="0" fillId="0" borderId="1" xfId="0" applyNumberFormat="1" applyBorder="1"/>
    <xf numFmtId="165" fontId="0" fillId="0" borderId="1" xfId="0" quotePrefix="1" applyNumberFormat="1" applyBorder="1"/>
    <xf numFmtId="165" fontId="0" fillId="0" borderId="1" xfId="0" applyNumberFormat="1" applyBorder="1"/>
    <xf numFmtId="0" fontId="5" fillId="2" borderId="2" xfId="0" applyFont="1" applyFill="1" applyBorder="1"/>
    <xf numFmtId="0" fontId="0" fillId="0" borderId="3" xfId="0" applyBorder="1"/>
    <xf numFmtId="0" fontId="1" fillId="0" borderId="4" xfId="0" applyFont="1" applyBorder="1"/>
    <xf numFmtId="0" fontId="6" fillId="0" borderId="0" xfId="0" applyFont="1"/>
    <xf numFmtId="0" fontId="6" fillId="3" borderId="0" xfId="0" applyFont="1" applyFill="1"/>
    <xf numFmtId="0" fontId="0" fillId="3" borderId="0" xfId="0" applyFill="1"/>
    <xf numFmtId="0" fontId="1" fillId="3" borderId="0" xfId="0" applyFont="1" applyFill="1"/>
    <xf numFmtId="0" fontId="5" fillId="0" borderId="0" xfId="0" applyFont="1"/>
    <xf numFmtId="10" fontId="0" fillId="0" borderId="0" xfId="0" applyNumberFormat="1"/>
    <xf numFmtId="10" fontId="1" fillId="0" borderId="0" xfId="0" applyNumberFormat="1" applyFont="1"/>
    <xf numFmtId="0" fontId="6" fillId="4" borderId="0" xfId="0" applyFont="1" applyFill="1"/>
    <xf numFmtId="0" fontId="6" fillId="5" borderId="0" xfId="0" applyFont="1" applyFill="1"/>
    <xf numFmtId="0" fontId="0" fillId="5" borderId="0" xfId="0" applyFill="1"/>
    <xf numFmtId="0" fontId="1" fillId="5" borderId="0" xfId="0" applyFont="1" applyFill="1"/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unmodified</c:v>
          </c:tx>
          <c:spPr>
            <a:ln w="31750">
              <a:noFill/>
            </a:ln>
          </c:spPr>
          <c:xVal>
            <c:numRef>
              <c:f>'Organic Flux'!$S$14:$S$22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'Organic Flux'!$AI$14:$AI$22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0.90441839495040588</c:v>
                </c:pt>
                <c:pt idx="2">
                  <c:v>0.90441839495040588</c:v>
                </c:pt>
                <c:pt idx="3">
                  <c:v>0.87826871055004518</c:v>
                </c:pt>
                <c:pt idx="4">
                  <c:v>0.86744815148782684</c:v>
                </c:pt>
                <c:pt idx="5">
                  <c:v>0.86293958521190273</c:v>
                </c:pt>
                <c:pt idx="6">
                  <c:v>0.84860965564301893</c:v>
                </c:pt>
                <c:pt idx="7">
                  <c:v>0.82567689420710155</c:v>
                </c:pt>
                <c:pt idx="8">
                  <c:v>0.85891843150634861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54-45EF-9801-84C32D74B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921144"/>
        <c:axId val="2062918728"/>
      </c:scatterChart>
      <c:valAx>
        <c:axId val="206292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2918728"/>
        <c:crosses val="autoZero"/>
        <c:crossBetween val="midCat"/>
      </c:valAx>
      <c:valAx>
        <c:axId val="2062918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62921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'Organic FDR-FRR'!$X$123</c:f>
              <c:strCache>
                <c:ptCount val="1"/>
                <c:pt idx="0">
                  <c:v>FDR</c:v>
                </c:pt>
              </c:strCache>
            </c:strRef>
          </c:tx>
          <c:spPr>
            <a:pattFill prst="dkUpDiag">
              <a:fgClr>
                <a:schemeClr val="tx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'Organic FDR-FRR'!$W$124:$W$125</c15:sqref>
                  </c15:fullRef>
                </c:ext>
              </c:extLst>
              <c:f>'Organic FDR-FRR'!$W$124:$W$125</c:f>
              <c:strCache>
                <c:ptCount val="2"/>
                <c:pt idx="0">
                  <c:v>M0</c:v>
                </c:pt>
                <c:pt idx="1">
                  <c:v>M0,4 mol/L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'Organic FDR-FRR'!$X$124:$X$125</c15:sqref>
                  </c15:fullRef>
                </c:ext>
              </c:extLst>
              <c:f>'Organic FDR-FRR'!$X$124:$X$125</c:f>
              <c:numCache>
                <c:formatCode>0.00%</c:formatCode>
                <c:ptCount val="2"/>
                <c:pt idx="0">
                  <c:v>0.11658908683254936</c:v>
                </c:pt>
                <c:pt idx="1">
                  <c:v>0.4486642431815816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28-4DFC-AA23-4167FF5A72BF}"/>
            </c:ext>
          </c:extLst>
        </c:ser>
        <c:ser>
          <c:idx val="1"/>
          <c:order val="1"/>
          <c:tx>
            <c:strRef>
              <c:f>'[1]modified membranes'!$AO$7</c:f>
              <c:strCache>
                <c:ptCount val="1"/>
                <c:pt idx="0">
                  <c:v>Initial Pure Water Flux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'Organic FDR-FRR'!$W$124:$W$125</c15:sqref>
                  </c15:fullRef>
                </c:ext>
              </c:extLst>
              <c:f>'Organic FDR-FRR'!$W$124:$W$125</c:f>
              <c:strCache>
                <c:ptCount val="2"/>
                <c:pt idx="0">
                  <c:v>M0</c:v>
                </c:pt>
                <c:pt idx="1">
                  <c:v>M0,4 mol/L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'[1]modified membranes'!$AO$8:$AO$12</c15:sqref>
                  </c15:fullRef>
                </c:ext>
              </c:extLst>
              <c:f>'[1]modified membranes'!$AO$8:$AO$9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5F28-4DFC-AA23-4167FF5A7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61784728"/>
        <c:axId val="2076434088"/>
      </c:barChart>
      <c:barChart>
        <c:barDir val="col"/>
        <c:grouping val="clustered"/>
        <c:varyColors val="0"/>
        <c:ser>
          <c:idx val="2"/>
          <c:order val="2"/>
          <c:tx>
            <c:strRef>
              <c:f>'[1]modified membranes'!$AP$7</c:f>
              <c:strCache>
                <c:ptCount val="1"/>
                <c:pt idx="0">
                  <c:v>Salt Rejection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'Organic FDR-FRR'!$W$124:$W$125</c15:sqref>
                  </c15:fullRef>
                </c:ext>
              </c:extLst>
              <c:f>'Organic FDR-FRR'!$W$124:$W$125</c:f>
              <c:strCache>
                <c:ptCount val="2"/>
                <c:pt idx="0">
                  <c:v>M0</c:v>
                </c:pt>
                <c:pt idx="1">
                  <c:v>M0,4 mol/L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'[1]modified membranes'!$AP$8:$AP$12</c15:sqref>
                  </c15:fullRef>
                </c:ext>
              </c:extLst>
              <c:f>'[1]modified membranes'!$AP$8:$AP$9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28-4DFC-AA23-4167FF5A72BF}"/>
            </c:ext>
          </c:extLst>
        </c:ser>
        <c:ser>
          <c:idx val="3"/>
          <c:order val="3"/>
          <c:tx>
            <c:strRef>
              <c:f>'Organic FDR-FRR'!$AA$123</c:f>
              <c:strCache>
                <c:ptCount val="1"/>
                <c:pt idx="0">
                  <c:v>FRR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'Organic FDR-FRR'!$W$124:$W$125</c15:sqref>
                  </c15:fullRef>
                </c:ext>
              </c:extLst>
              <c:f>'Organic FDR-FRR'!$W$124:$W$125</c:f>
              <c:strCache>
                <c:ptCount val="2"/>
                <c:pt idx="0">
                  <c:v>M0</c:v>
                </c:pt>
                <c:pt idx="1">
                  <c:v>M0,4 mol/L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'Organic FDR-FRR'!$AA$124:$AA$125</c15:sqref>
                  </c15:fullRef>
                </c:ext>
              </c:extLst>
              <c:f>'Organic FDR-FRR'!$AA$124:$AA$125</c:f>
              <c:numCache>
                <c:formatCode>0.00%</c:formatCode>
                <c:ptCount val="2"/>
                <c:pt idx="0">
                  <c:v>0.93466259891923609</c:v>
                </c:pt>
                <c:pt idx="1">
                  <c:v>0.64891898761227018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28-4DFC-AA23-4167FF5A7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76640152"/>
        <c:axId val="2105914904"/>
      </c:barChart>
      <c:catAx>
        <c:axId val="2061784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434088"/>
        <c:crosses val="autoZero"/>
        <c:auto val="1"/>
        <c:lblAlgn val="ctr"/>
        <c:lblOffset val="100"/>
        <c:noMultiLvlLbl val="0"/>
      </c:catAx>
      <c:valAx>
        <c:axId val="2076434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 baseline="0">
                    <a:solidFill>
                      <a:sysClr val="windowText" lastClr="000000"/>
                    </a:solidFill>
                  </a:rPr>
                  <a:t>FDR (%)</a:t>
                </a:r>
              </a:p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1784728"/>
        <c:crosses val="autoZero"/>
        <c:crossBetween val="between"/>
      </c:valAx>
      <c:valAx>
        <c:axId val="2105914904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ZA" sz="1100"/>
              </a:p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 baseline="0">
                    <a:solidFill>
                      <a:sysClr val="windowText" lastClr="000000"/>
                    </a:solidFill>
                  </a:rPr>
                  <a:t>FRR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640152"/>
        <c:crosses val="max"/>
        <c:crossBetween val="between"/>
      </c:valAx>
      <c:catAx>
        <c:axId val="2076640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591490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t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9080171202666096"/>
          <c:y val="2.4205743098444699E-2"/>
          <c:w val="0.16119379697514399"/>
          <c:h val="0.102118693433072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0.4 mol/L</c:v>
          </c:tx>
          <c:xVal>
            <c:numRef>
              <c:f>'Organic Flux'!$S$65:$S$73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'Organic Flux'!$AI$65:$AI$73</c:f>
              <c:numCache>
                <c:formatCode>General</c:formatCode>
                <c:ptCount val="9"/>
                <c:pt idx="0">
                  <c:v>1</c:v>
                </c:pt>
                <c:pt idx="1">
                  <c:v>0.95892088712346935</c:v>
                </c:pt>
                <c:pt idx="2">
                  <c:v>0.9742634889109566</c:v>
                </c:pt>
                <c:pt idx="3">
                  <c:v>0.95233366434955324</c:v>
                </c:pt>
                <c:pt idx="4">
                  <c:v>0.84995034756703081</c:v>
                </c:pt>
                <c:pt idx="5">
                  <c:v>0.84011916583912616</c:v>
                </c:pt>
                <c:pt idx="6">
                  <c:v>0.81330685203574982</c:v>
                </c:pt>
                <c:pt idx="7">
                  <c:v>0.8064217146640188</c:v>
                </c:pt>
                <c:pt idx="8">
                  <c:v>0.80383978814961965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1D-49B5-9DF3-6A88E70051EC}"/>
            </c:ext>
          </c:extLst>
        </c:ser>
        <c:ser>
          <c:idx val="1"/>
          <c:order val="1"/>
          <c:tx>
            <c:v>Unmodified</c:v>
          </c:tx>
          <c:xVal>
            <c:numRef>
              <c:f>'Organic Flux'!$S$14:$S$22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'Organic Flux'!$AI$14:$AI$22</c:f>
              <c:numCache>
                <c:formatCode>General</c:formatCode>
                <c:ptCount val="9"/>
                <c:pt idx="0">
                  <c:v>1</c:v>
                </c:pt>
                <c:pt idx="1">
                  <c:v>0.90441839495040588</c:v>
                </c:pt>
                <c:pt idx="2">
                  <c:v>0.90441839495040588</c:v>
                </c:pt>
                <c:pt idx="3">
                  <c:v>0.87826871055004518</c:v>
                </c:pt>
                <c:pt idx="4">
                  <c:v>0.86744815148782684</c:v>
                </c:pt>
                <c:pt idx="5">
                  <c:v>0.86293958521190273</c:v>
                </c:pt>
                <c:pt idx="6">
                  <c:v>0.84860965564301893</c:v>
                </c:pt>
                <c:pt idx="7">
                  <c:v>0.82567689420710155</c:v>
                </c:pt>
                <c:pt idx="8">
                  <c:v>0.85891843150634861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1D-49B5-9DF3-6A88E7005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578360"/>
        <c:axId val="2062399432"/>
      </c:scatterChart>
      <c:valAx>
        <c:axId val="207557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2399432"/>
        <c:crosses val="autoZero"/>
        <c:crossBetween val="midCat"/>
      </c:valAx>
      <c:valAx>
        <c:axId val="2062399432"/>
        <c:scaling>
          <c:orientation val="minMax"/>
          <c:max val="1.1000000000000001"/>
          <c:min val="0.7000000000000000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Normalized Flux (L/m^2.h)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5578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533206909345695"/>
          <c:y val="5.0457369586614197E-2"/>
          <c:w val="0.30454657301360055"/>
          <c:h val="0.13199206850968445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unmodified</c:v>
          </c:tx>
          <c:spPr>
            <a:ln w="31750">
              <a:noFill/>
            </a:ln>
          </c:spPr>
          <c:xVal>
            <c:numRef>
              <c:f>'Inorganic Flux'!$S$14:$S$22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'Inorganic Flux'!$AI$14:$AI$22</c:f>
              <c:numCache>
                <c:formatCode>General</c:formatCode>
                <c:ptCount val="9"/>
                <c:pt idx="0">
                  <c:v>1</c:v>
                </c:pt>
                <c:pt idx="1">
                  <c:v>1.0103591160220993</c:v>
                </c:pt>
                <c:pt idx="2">
                  <c:v>1.0383575046040514</c:v>
                </c:pt>
                <c:pt idx="3">
                  <c:v>1.0607734806629834</c:v>
                </c:pt>
                <c:pt idx="4">
                  <c:v>0.93370165745856348</c:v>
                </c:pt>
                <c:pt idx="5">
                  <c:v>0.88400667587476978</c:v>
                </c:pt>
                <c:pt idx="6">
                  <c:v>0.88400667587476978</c:v>
                </c:pt>
                <c:pt idx="7">
                  <c:v>0.88133057090239419</c:v>
                </c:pt>
                <c:pt idx="8">
                  <c:v>0.87330225598526712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71-456E-8869-1574AC7F8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921144"/>
        <c:axId val="2062918728"/>
      </c:scatterChart>
      <c:valAx>
        <c:axId val="206292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2918728"/>
        <c:crosses val="autoZero"/>
        <c:crossBetween val="midCat"/>
      </c:valAx>
      <c:valAx>
        <c:axId val="2062918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62921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modified 0.4 mol/L</c:v>
          </c:tx>
          <c:xVal>
            <c:numRef>
              <c:f>'Inorganic Flux'!$S$65:$S$73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'Inorganic Flux'!$AI$65:$AI$73</c:f>
              <c:numCache>
                <c:formatCode>General</c:formatCode>
                <c:ptCount val="9"/>
                <c:pt idx="0">
                  <c:v>1</c:v>
                </c:pt>
                <c:pt idx="1">
                  <c:v>0.96306818181818166</c:v>
                </c:pt>
                <c:pt idx="2">
                  <c:v>0.93560606060606066</c:v>
                </c:pt>
                <c:pt idx="3">
                  <c:v>0.96790271132376393</c:v>
                </c:pt>
                <c:pt idx="4">
                  <c:v>0.88701156299840522</c:v>
                </c:pt>
                <c:pt idx="5">
                  <c:v>0.83424292264752786</c:v>
                </c:pt>
                <c:pt idx="6">
                  <c:v>0.78924940191387583</c:v>
                </c:pt>
                <c:pt idx="7">
                  <c:v>0.80128588516746435</c:v>
                </c:pt>
                <c:pt idx="8">
                  <c:v>0.79612739234449781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53-4965-A361-AAF783E671C3}"/>
            </c:ext>
          </c:extLst>
        </c:ser>
        <c:ser>
          <c:idx val="1"/>
          <c:order val="1"/>
          <c:tx>
            <c:v>Unmodified</c:v>
          </c:tx>
          <c:xVal>
            <c:numRef>
              <c:f>'Inorganic Flux'!$S$14:$S$22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'Inorganic Flux'!$AI$14:$AI$22</c:f>
              <c:numCache>
                <c:formatCode>General</c:formatCode>
                <c:ptCount val="9"/>
                <c:pt idx="0">
                  <c:v>1</c:v>
                </c:pt>
                <c:pt idx="1">
                  <c:v>1.0103591160220993</c:v>
                </c:pt>
                <c:pt idx="2">
                  <c:v>1.0383575046040514</c:v>
                </c:pt>
                <c:pt idx="3">
                  <c:v>1.0607734806629834</c:v>
                </c:pt>
                <c:pt idx="4">
                  <c:v>0.93370165745856348</c:v>
                </c:pt>
                <c:pt idx="5">
                  <c:v>0.88400667587476978</c:v>
                </c:pt>
                <c:pt idx="6">
                  <c:v>0.88400667587476978</c:v>
                </c:pt>
                <c:pt idx="7">
                  <c:v>0.88133057090239419</c:v>
                </c:pt>
                <c:pt idx="8">
                  <c:v>0.87330225598526712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53-4965-A361-AAF783E67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578360"/>
        <c:axId val="2062399432"/>
      </c:scatterChart>
      <c:valAx>
        <c:axId val="207557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2399432"/>
        <c:crosses val="autoZero"/>
        <c:crossBetween val="midCat"/>
      </c:valAx>
      <c:valAx>
        <c:axId val="2062399432"/>
        <c:scaling>
          <c:orientation val="minMax"/>
          <c:max val="1.1000000000000001"/>
          <c:min val="0.7000000000000000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Normalized Flux (L/m^2.h)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5578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533206909345695"/>
          <c:y val="5.0457369586614197E-2"/>
          <c:w val="0.30454657301360055"/>
          <c:h val="0.13199206850968445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unmodified</c:v>
          </c:tx>
          <c:spPr>
            <a:ln w="31750">
              <a:noFill/>
            </a:ln>
          </c:spPr>
          <c:xVal>
            <c:numRef>
              <c:f>'Inorganic FDR-FRR'!$S$14:$S$22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'Inorganic FDR-FRR'!$AH$14:$AH$22</c:f>
              <c:numCache>
                <c:formatCode>General</c:formatCode>
                <c:ptCount val="9"/>
                <c:pt idx="0">
                  <c:v>121.09589836660618</c:v>
                </c:pt>
                <c:pt idx="1">
                  <c:v>122.3503448275862</c:v>
                </c:pt>
                <c:pt idx="2">
                  <c:v>125.74083484573501</c:v>
                </c:pt>
                <c:pt idx="3">
                  <c:v>128.45531760435571</c:v>
                </c:pt>
                <c:pt idx="4">
                  <c:v>113.06744101633394</c:v>
                </c:pt>
                <c:pt idx="5">
                  <c:v>107.0495825771325</c:v>
                </c:pt>
                <c:pt idx="6">
                  <c:v>107.0495825771325</c:v>
                </c:pt>
                <c:pt idx="7">
                  <c:v>106.72551724137932</c:v>
                </c:pt>
                <c:pt idx="8">
                  <c:v>105.7533212341198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A9-4DB9-9136-9FA5AD7B1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921144"/>
        <c:axId val="2062918728"/>
      </c:scatterChart>
      <c:valAx>
        <c:axId val="206292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2918728"/>
        <c:crosses val="autoZero"/>
        <c:crossBetween val="midCat"/>
      </c:valAx>
      <c:valAx>
        <c:axId val="2062918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62921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modified 0.4 mol/L</c:v>
          </c:tx>
          <c:spPr>
            <a:ln w="31750">
              <a:noFill/>
            </a:ln>
          </c:spPr>
          <c:xVal>
            <c:numRef>
              <c:f>'Inorganic FDR-FRR'!$S$65:$S$73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'Inorganic FDR-FRR'!$AH$65:$AH$73</c:f>
              <c:numCache>
                <c:formatCode>General</c:formatCode>
                <c:ptCount val="9"/>
                <c:pt idx="0">
                  <c:v>139.82896551724136</c:v>
                </c:pt>
                <c:pt idx="1">
                  <c:v>134.66482758620685</c:v>
                </c:pt>
                <c:pt idx="2">
                  <c:v>130.82482758620688</c:v>
                </c:pt>
                <c:pt idx="3">
                  <c:v>135.340834845735</c:v>
                </c:pt>
                <c:pt idx="4">
                  <c:v>124.02990925589836</c:v>
                </c:pt>
                <c:pt idx="5">
                  <c:v>116.65132486388383</c:v>
                </c:pt>
                <c:pt idx="6">
                  <c:v>110.3599274047187</c:v>
                </c:pt>
                <c:pt idx="7">
                  <c:v>112.04297640653358</c:v>
                </c:pt>
                <c:pt idx="8">
                  <c:v>156.49568058076227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37-4BA8-B498-B14043E61E16}"/>
            </c:ext>
          </c:extLst>
        </c:ser>
        <c:ser>
          <c:idx val="1"/>
          <c:order val="1"/>
          <c:tx>
            <c:v>Unmodified</c:v>
          </c:tx>
          <c:spPr>
            <a:ln w="31750">
              <a:noFill/>
            </a:ln>
          </c:spPr>
          <c:xVal>
            <c:numRef>
              <c:f>'Inorganic FDR-FRR'!$S$14:$S$22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'Inorganic FDR-FRR'!$AH$14:$AH$22</c:f>
              <c:numCache>
                <c:formatCode>General</c:formatCode>
                <c:ptCount val="9"/>
                <c:pt idx="0">
                  <c:v>121.09589836660618</c:v>
                </c:pt>
                <c:pt idx="1">
                  <c:v>122.3503448275862</c:v>
                </c:pt>
                <c:pt idx="2">
                  <c:v>125.74083484573501</c:v>
                </c:pt>
                <c:pt idx="3">
                  <c:v>128.45531760435571</c:v>
                </c:pt>
                <c:pt idx="4">
                  <c:v>113.06744101633394</c:v>
                </c:pt>
                <c:pt idx="5">
                  <c:v>107.0495825771325</c:v>
                </c:pt>
                <c:pt idx="6">
                  <c:v>107.0495825771325</c:v>
                </c:pt>
                <c:pt idx="7">
                  <c:v>106.72551724137932</c:v>
                </c:pt>
                <c:pt idx="8">
                  <c:v>105.7533212341198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37-4BA8-B498-B14043E61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578360"/>
        <c:axId val="2062399432"/>
      </c:scatterChart>
      <c:valAx>
        <c:axId val="207557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2399432"/>
        <c:crosses val="autoZero"/>
        <c:crossBetween val="midCat"/>
      </c:valAx>
      <c:valAx>
        <c:axId val="206239943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Normalized Flux (L/m^2.h)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5578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533206909345695"/>
          <c:y val="5.0457369586614197E-2"/>
          <c:w val="0.31697208303507518"/>
          <c:h val="0.15689776082677201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'Inorganic FDR-FRR'!$X$123</c:f>
              <c:strCache>
                <c:ptCount val="1"/>
                <c:pt idx="0">
                  <c:v>FDR</c:v>
                </c:pt>
              </c:strCache>
            </c:strRef>
          </c:tx>
          <c:spPr>
            <a:pattFill prst="dkUpDiag">
              <a:fgClr>
                <a:schemeClr val="tx2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'Inorganic FDR-FRR'!$W$124:$W$125</c15:sqref>
                  </c15:fullRef>
                </c:ext>
              </c:extLst>
              <c:f>'Inorganic FDR-FRR'!$W$124:$W$125</c:f>
              <c:strCache>
                <c:ptCount val="2"/>
                <c:pt idx="0">
                  <c:v>M0</c:v>
                </c:pt>
                <c:pt idx="1">
                  <c:v>M0,4 mol/L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'Inorganic FDR-FRR'!$X$124:$X$125</c15:sqref>
                  </c15:fullRef>
                </c:ext>
              </c:extLst>
              <c:f>'Inorganic FDR-FRR'!$X$124:$X$125</c:f>
              <c:numCache>
                <c:formatCode>0.00%</c:formatCode>
                <c:ptCount val="2"/>
                <c:pt idx="0">
                  <c:v>4.8240229179455731E-2</c:v>
                </c:pt>
                <c:pt idx="1">
                  <c:v>7.8048854775828388E-2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B2-4E90-AA13-117F6814E0C2}"/>
            </c:ext>
          </c:extLst>
        </c:ser>
        <c:ser>
          <c:idx val="1"/>
          <c:order val="1"/>
          <c:tx>
            <c:strRef>
              <c:f>'[1]modified membranes'!$AO$7</c:f>
              <c:strCache>
                <c:ptCount val="1"/>
                <c:pt idx="0">
                  <c:v>Initial Pure Water Flux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'Inorganic FDR-FRR'!$W$124:$W$125</c15:sqref>
                  </c15:fullRef>
                </c:ext>
              </c:extLst>
              <c:f>'Inorganic FDR-FRR'!$W$124:$W$125</c:f>
              <c:strCache>
                <c:ptCount val="2"/>
                <c:pt idx="0">
                  <c:v>M0</c:v>
                </c:pt>
                <c:pt idx="1">
                  <c:v>M0,4 mol/L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'[1]modified membranes'!$AO$8:$AO$12</c15:sqref>
                  </c15:fullRef>
                </c:ext>
              </c:extLst>
              <c:f>'[1]modified membranes'!$AO$8:$AO$9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E2B2-4E90-AA13-117F6814E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61784728"/>
        <c:axId val="2076434088"/>
      </c:barChart>
      <c:barChart>
        <c:barDir val="col"/>
        <c:grouping val="clustered"/>
        <c:varyColors val="0"/>
        <c:ser>
          <c:idx val="2"/>
          <c:order val="2"/>
          <c:tx>
            <c:strRef>
              <c:f>'[1]modified membranes'!$AP$7</c:f>
              <c:strCache>
                <c:ptCount val="1"/>
                <c:pt idx="0">
                  <c:v>Salt Rejection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'Inorganic FDR-FRR'!$W$124:$W$125</c15:sqref>
                  </c15:fullRef>
                </c:ext>
              </c:extLst>
              <c:f>'Inorganic FDR-FRR'!$W$124:$W$125</c:f>
              <c:strCache>
                <c:ptCount val="2"/>
                <c:pt idx="0">
                  <c:v>M0</c:v>
                </c:pt>
                <c:pt idx="1">
                  <c:v>M0,4 mol/L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'[1]modified membranes'!$AP$8:$AP$12</c15:sqref>
                  </c15:fullRef>
                </c:ext>
              </c:extLst>
              <c:f>'[1]modified membranes'!$AP$8:$AP$9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B2-4E90-AA13-117F6814E0C2}"/>
            </c:ext>
          </c:extLst>
        </c:ser>
        <c:ser>
          <c:idx val="3"/>
          <c:order val="3"/>
          <c:tx>
            <c:strRef>
              <c:f>'Inorganic FDR-FRR'!$AA$123</c:f>
              <c:strCache>
                <c:ptCount val="1"/>
                <c:pt idx="0">
                  <c:v>FRR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'Inorganic FDR-FRR'!$W$124:$W$125</c15:sqref>
                  </c15:fullRef>
                </c:ext>
              </c:extLst>
              <c:f>'Inorganic FDR-FRR'!$W$124:$W$125</c:f>
              <c:strCache>
                <c:ptCount val="2"/>
                <c:pt idx="0">
                  <c:v>M0</c:v>
                </c:pt>
                <c:pt idx="1">
                  <c:v>M0,4 mol/L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'Inorganic FDR-FRR'!$AA$124:$AA$125</c15:sqref>
                  </c15:fullRef>
                </c:ext>
              </c:extLst>
              <c:f>'Inorganic FDR-FRR'!$AA$124:$AA$125</c:f>
              <c:numCache>
                <c:formatCode>0.00%</c:formatCode>
                <c:ptCount val="2"/>
                <c:pt idx="0">
                  <c:v>1.2124896608767579</c:v>
                </c:pt>
                <c:pt idx="1">
                  <c:v>0.64891898761227018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B2-4E90-AA13-117F6814E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76640152"/>
        <c:axId val="2105914904"/>
      </c:barChart>
      <c:catAx>
        <c:axId val="2061784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434088"/>
        <c:crosses val="autoZero"/>
        <c:auto val="1"/>
        <c:lblAlgn val="ctr"/>
        <c:lblOffset val="100"/>
        <c:noMultiLvlLbl val="0"/>
      </c:catAx>
      <c:valAx>
        <c:axId val="2076434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 baseline="0">
                    <a:solidFill>
                      <a:sysClr val="windowText" lastClr="000000"/>
                    </a:solidFill>
                  </a:rPr>
                  <a:t>FDR (%)</a:t>
                </a:r>
              </a:p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ZA" sz="11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1784728"/>
        <c:crosses val="autoZero"/>
        <c:crossBetween val="between"/>
      </c:valAx>
      <c:valAx>
        <c:axId val="2105914904"/>
        <c:scaling>
          <c:orientation val="minMax"/>
          <c:max val="1.3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ZA" sz="1100"/>
              </a:p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 baseline="0">
                    <a:solidFill>
                      <a:sysClr val="windowText" lastClr="000000"/>
                    </a:solidFill>
                  </a:rPr>
                  <a:t>FRR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640152"/>
        <c:crosses val="max"/>
        <c:crossBetween val="between"/>
      </c:valAx>
      <c:catAx>
        <c:axId val="2076640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591490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t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9080171202666096"/>
          <c:y val="2.4205743098444699E-2"/>
          <c:w val="0.16119379697514399"/>
          <c:h val="0.102118693433072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unmodified</c:v>
          </c:tx>
          <c:spPr>
            <a:ln w="31750">
              <a:noFill/>
            </a:ln>
          </c:spPr>
          <c:xVal>
            <c:numRef>
              <c:f>'Organic FDR-FRR'!$S$14:$S$22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'Organic FDR-FRR'!$AH$14:$AH$22</c:f>
              <c:numCache>
                <c:formatCode>General</c:formatCode>
                <c:ptCount val="9"/>
                <c:pt idx="0">
                  <c:v>142.98250453720507</c:v>
                </c:pt>
                <c:pt idx="1">
                  <c:v>129.31600725952813</c:v>
                </c:pt>
                <c:pt idx="2">
                  <c:v>129.31600725952813</c:v>
                </c:pt>
                <c:pt idx="3">
                  <c:v>125.57705989110708</c:v>
                </c:pt>
                <c:pt idx="4">
                  <c:v>124.02990925589836</c:v>
                </c:pt>
                <c:pt idx="5">
                  <c:v>123.38526315789474</c:v>
                </c:pt>
                <c:pt idx="6">
                  <c:v>121.33633393829399</c:v>
                </c:pt>
                <c:pt idx="7">
                  <c:v>118.0573502722323</c:v>
                </c:pt>
                <c:pt idx="8">
                  <c:v>122.81030852994556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E-48FB-937E-7906FD2AD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921144"/>
        <c:axId val="2062918728"/>
      </c:scatterChart>
      <c:valAx>
        <c:axId val="206292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2918728"/>
        <c:crosses val="autoZero"/>
        <c:crossBetween val="midCat"/>
      </c:valAx>
      <c:valAx>
        <c:axId val="2062918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62921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modified 0.4 mol/L</c:v>
          </c:tx>
          <c:spPr>
            <a:ln w="31750">
              <a:noFill/>
            </a:ln>
          </c:spPr>
          <c:xVal>
            <c:numRef>
              <c:f>'Organic FDR-FRR'!$S$65:$S$73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'Organic FDR-FRR'!$AH$65:$AH$73</c:f>
              <c:numCache>
                <c:formatCode>General</c:formatCode>
                <c:ptCount val="9"/>
                <c:pt idx="0">
                  <c:v>163.59375680580763</c:v>
                </c:pt>
                <c:pt idx="1">
                  <c:v>102.34889292196006</c:v>
                </c:pt>
                <c:pt idx="2">
                  <c:v>100.59266787658801</c:v>
                </c:pt>
                <c:pt idx="3">
                  <c:v>90.722613430127026</c:v>
                </c:pt>
                <c:pt idx="4">
                  <c:v>75.967186932849373</c:v>
                </c:pt>
                <c:pt idx="5">
                  <c:v>72.130671506352073</c:v>
                </c:pt>
                <c:pt idx="6">
                  <c:v>73.106352087114331</c:v>
                </c:pt>
                <c:pt idx="7">
                  <c:v>72.130671506352073</c:v>
                </c:pt>
                <c:pt idx="8">
                  <c:v>61.162976406533566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C0-430F-8E20-0D869615F62F}"/>
            </c:ext>
          </c:extLst>
        </c:ser>
        <c:ser>
          <c:idx val="1"/>
          <c:order val="1"/>
          <c:tx>
            <c:v>Unmodified</c:v>
          </c:tx>
          <c:spPr>
            <a:ln w="31750">
              <a:noFill/>
            </a:ln>
          </c:spPr>
          <c:xVal>
            <c:numRef>
              <c:f>'Organic FDR-FRR'!$S$14:$S$22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</c:numCache>
            </c:numRef>
          </c:xVal>
          <c:yVal>
            <c:numRef>
              <c:f>'Organic FDR-FRR'!$AH$14:$AH$22</c:f>
              <c:numCache>
                <c:formatCode>General</c:formatCode>
                <c:ptCount val="9"/>
                <c:pt idx="0">
                  <c:v>142.98250453720507</c:v>
                </c:pt>
                <c:pt idx="1">
                  <c:v>129.31600725952813</c:v>
                </c:pt>
                <c:pt idx="2">
                  <c:v>129.31600725952813</c:v>
                </c:pt>
                <c:pt idx="3">
                  <c:v>125.57705989110708</c:v>
                </c:pt>
                <c:pt idx="4">
                  <c:v>124.02990925589836</c:v>
                </c:pt>
                <c:pt idx="5">
                  <c:v>123.38526315789474</c:v>
                </c:pt>
                <c:pt idx="6">
                  <c:v>121.33633393829399</c:v>
                </c:pt>
                <c:pt idx="7">
                  <c:v>118.0573502722323</c:v>
                </c:pt>
                <c:pt idx="8">
                  <c:v>122.81030852994556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C0-430F-8E20-0D869615F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578360"/>
        <c:axId val="2062399432"/>
      </c:scatterChart>
      <c:valAx>
        <c:axId val="207557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2399432"/>
        <c:crosses val="autoZero"/>
        <c:crossBetween val="midCat"/>
      </c:valAx>
      <c:valAx>
        <c:axId val="206239943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Normalized Flux (L/m^2.h)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75578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533206909345695"/>
          <c:y val="5.0457369586614197E-2"/>
          <c:w val="0.31697208303507518"/>
          <c:h val="0.15689776082677201"/>
        </c:manualLayout>
      </c:layout>
      <c:overlay val="1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4</xdr:row>
      <xdr:rowOff>66676</xdr:rowOff>
    </xdr:from>
    <xdr:to>
      <xdr:col>10</xdr:col>
      <xdr:colOff>50800</xdr:colOff>
      <xdr:row>9</xdr:row>
      <xdr:rowOff>146051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648200" y="828676"/>
          <a:ext cx="4165600" cy="1031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--Water Before                                            -unmodified membrane</a:t>
          </a:r>
        </a:p>
        <a:p>
          <a:r>
            <a:rPr lang="de-DE" sz="1100"/>
            <a:t>-Volume = 15L</a:t>
          </a:r>
          <a:r>
            <a:rPr lang="de-DE" sz="1100" baseline="0"/>
            <a:t>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24.2°C                                                -Hydraulic Pressure=  ±20Bar</a:t>
          </a:r>
        </a:p>
        <a:p>
          <a:r>
            <a:rPr lang="de-DE" sz="1100"/>
            <a:t>-EC: 4.9 μS</a:t>
          </a:r>
        </a:p>
        <a:p>
          <a:endParaRPr lang="en-US" sz="1100"/>
        </a:p>
      </xdr:txBody>
    </xdr:sp>
    <xdr:clientData/>
  </xdr:twoCellAnchor>
  <xdr:twoCellAnchor>
    <xdr:from>
      <xdr:col>18</xdr:col>
      <xdr:colOff>34925</xdr:colOff>
      <xdr:row>2</xdr:row>
      <xdr:rowOff>12700</xdr:rowOff>
    </xdr:from>
    <xdr:to>
      <xdr:col>25</xdr:col>
      <xdr:colOff>66675</xdr:colOff>
      <xdr:row>9</xdr:row>
      <xdr:rowOff>149859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6627475" y="393700"/>
          <a:ext cx="6080125" cy="14706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                                                                          SPECIFICATIONS</a:t>
          </a:r>
        </a:p>
        <a:p>
          <a:r>
            <a:rPr lang="de-DE" sz="1100"/>
            <a:t>-Humic</a:t>
          </a:r>
          <a:r>
            <a:rPr lang="de-DE" sz="1100" baseline="0"/>
            <a:t> Acid 100 mg/L                                          </a:t>
          </a:r>
          <a:r>
            <a:rPr lang="de-DE" sz="1100"/>
            <a:t>-unmodified membrane</a:t>
          </a:r>
        </a:p>
        <a:p>
          <a:r>
            <a:rPr lang="de-DE" sz="1100"/>
            <a:t>-Volume = 10L</a:t>
          </a:r>
          <a:r>
            <a:rPr lang="de-DE" sz="1100" baseline="0"/>
            <a:t>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22.0°C </a:t>
          </a:r>
        </a:p>
        <a:p>
          <a:r>
            <a:rPr lang="de-DE" sz="1100"/>
            <a:t>-EC: 253,7 </a:t>
          </a:r>
          <a:r>
            <a:rPr lang="el-GR" sz="1100"/>
            <a:t>μS</a:t>
          </a:r>
          <a:r>
            <a:rPr lang="en-US" sz="1100" baseline="0"/>
            <a:t>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138,4</a:t>
          </a:r>
          <a:r>
            <a:rPr lang="de-DE" sz="1100" baseline="0"/>
            <a:t> </a:t>
          </a:r>
          <a:r>
            <a:rPr lang="de-DE" sz="1100"/>
            <a:t>NTU (Permeate</a:t>
          </a:r>
          <a:r>
            <a:rPr lang="de-DE" sz="1100" baseline="0"/>
            <a:t> turbidity:2,52 NTU)</a:t>
          </a:r>
          <a:endParaRPr lang="de-DE" sz="1100"/>
        </a:p>
        <a:p>
          <a:r>
            <a:rPr lang="de-DE" sz="1100"/>
            <a:t>-pH: 9,92                             </a:t>
          </a:r>
        </a:p>
      </xdr:txBody>
    </xdr:sp>
    <xdr:clientData/>
  </xdr:twoCellAnchor>
  <xdr:twoCellAnchor>
    <xdr:from>
      <xdr:col>47</xdr:col>
      <xdr:colOff>650875</xdr:colOff>
      <xdr:row>4</xdr:row>
      <xdr:rowOff>47625</xdr:rowOff>
    </xdr:from>
    <xdr:to>
      <xdr:col>54</xdr:col>
      <xdr:colOff>492125</xdr:colOff>
      <xdr:row>9</xdr:row>
      <xdr:rowOff>111125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3475275" y="809625"/>
          <a:ext cx="6375400" cy="1016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-unmodified membrane</a:t>
          </a:r>
        </a:p>
        <a:p>
          <a:r>
            <a:rPr lang="de-DE" sz="1100"/>
            <a:t>-Volume = 15L </a:t>
          </a:r>
          <a:r>
            <a:rPr lang="de-DE" sz="1100" baseline="0"/>
            <a:t>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24.1°C                                            -Hydraulic Pressure=  ±20Bar</a:t>
          </a:r>
        </a:p>
        <a:p>
          <a:r>
            <a:rPr lang="de-DE" sz="1100"/>
            <a:t>-Ec: 5.4 μS                                                          </a:t>
          </a:r>
        </a:p>
      </xdr:txBody>
    </xdr:sp>
    <xdr:clientData/>
  </xdr:twoCellAnchor>
  <xdr:twoCellAnchor>
    <xdr:from>
      <xdr:col>19</xdr:col>
      <xdr:colOff>131445</xdr:colOff>
      <xdr:row>50</xdr:row>
      <xdr:rowOff>78105</xdr:rowOff>
    </xdr:from>
    <xdr:to>
      <xdr:col>26</xdr:col>
      <xdr:colOff>263525</xdr:colOff>
      <xdr:row>59</xdr:row>
      <xdr:rowOff>37465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7485995" y="9603105"/>
          <a:ext cx="7294880" cy="1673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 </a:t>
          </a:r>
          <a:r>
            <a:rPr lang="de-DE" sz="1100"/>
            <a:t>                                                                             </a:t>
          </a:r>
          <a:r>
            <a:rPr lang="de-DE" sz="1100" b="1"/>
            <a:t>SPECIFICATIONS</a:t>
          </a:r>
        </a:p>
        <a:p>
          <a:r>
            <a:rPr lang="de-DE" sz="1100"/>
            <a:t>-Humic</a:t>
          </a:r>
          <a:r>
            <a:rPr lang="de-DE" sz="1100" baseline="0"/>
            <a:t> Acid 100 mg/L</a:t>
          </a:r>
          <a:r>
            <a:rPr lang="de-DE" sz="1100"/>
            <a:t>                                            </a:t>
          </a:r>
          <a:r>
            <a:rPr lang="de-DE" sz="1100" baseline="0"/>
            <a:t> </a:t>
          </a:r>
          <a:r>
            <a:rPr lang="de-DE" sz="1100"/>
            <a:t>-modified membrane 0.4 mol/L</a:t>
          </a:r>
        </a:p>
        <a:p>
          <a:r>
            <a:rPr lang="de-DE" sz="1100"/>
            <a:t>-Volume = 12L </a:t>
          </a:r>
          <a:r>
            <a:rPr lang="de-DE" sz="1100" baseline="0"/>
            <a:t> 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23,0°C </a:t>
          </a:r>
        </a:p>
        <a:p>
          <a:r>
            <a:rPr lang="de-DE" sz="1100"/>
            <a:t>-EC: 254,5</a:t>
          </a:r>
          <a:r>
            <a:rPr lang="de-DE" sz="1100" baseline="0"/>
            <a:t> </a:t>
          </a:r>
          <a:r>
            <a:rPr lang="de-DE" sz="1100"/>
            <a:t>μS</a:t>
          </a:r>
          <a:r>
            <a:rPr lang="de-DE" sz="1100" baseline="0"/>
            <a:t> 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137,6</a:t>
          </a:r>
          <a:r>
            <a:rPr lang="de-DE" sz="1100" baseline="0"/>
            <a:t> </a:t>
          </a:r>
          <a:r>
            <a:rPr lang="de-DE" sz="1100"/>
            <a:t>NTU (Permeate turbidity:</a:t>
          </a:r>
          <a:r>
            <a:rPr lang="de-DE" sz="1100" baseline="0"/>
            <a:t> 2,73</a:t>
          </a:r>
          <a:r>
            <a:rPr lang="de-DE" sz="1100"/>
            <a:t> NTU)</a:t>
          </a:r>
        </a:p>
        <a:p>
          <a:r>
            <a:rPr lang="de-DE" sz="1100"/>
            <a:t>-pH:</a:t>
          </a:r>
          <a:r>
            <a:rPr lang="de-DE" sz="1100" baseline="0"/>
            <a:t> 10,09</a:t>
          </a:r>
          <a:r>
            <a:rPr lang="de-DE" sz="1100"/>
            <a:t>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51</xdr:col>
      <xdr:colOff>657225</xdr:colOff>
      <xdr:row>53</xdr:row>
      <xdr:rowOff>175260</xdr:rowOff>
    </xdr:from>
    <xdr:to>
      <xdr:col>55</xdr:col>
      <xdr:colOff>474345</xdr:colOff>
      <xdr:row>59</xdr:row>
      <xdr:rowOff>154940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529625" y="10271760"/>
          <a:ext cx="4522470" cy="1122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24.1°C                                               </a:t>
          </a:r>
          <a:r>
            <a:rPr lang="de-DE" sz="1100" baseline="0"/>
            <a:t>-</a:t>
          </a:r>
          <a:r>
            <a:rPr lang="de-DE" sz="1100"/>
            <a:t>Hydraulic Pressure=  ±20Bar</a:t>
          </a:r>
        </a:p>
        <a:p>
          <a:r>
            <a:rPr lang="de-DE" sz="1100"/>
            <a:t>-Ec: 5.2 μS                                                          </a:t>
          </a:r>
        </a:p>
        <a:p>
          <a:endParaRPr lang="de-DE" sz="1100"/>
        </a:p>
      </xdr:txBody>
    </xdr:sp>
    <xdr:clientData/>
  </xdr:twoCellAnchor>
  <xdr:twoCellAnchor>
    <xdr:from>
      <xdr:col>37</xdr:col>
      <xdr:colOff>469900</xdr:colOff>
      <xdr:row>4</xdr:row>
      <xdr:rowOff>152400</xdr:rowOff>
    </xdr:from>
    <xdr:to>
      <xdr:col>43</xdr:col>
      <xdr:colOff>368300</xdr:colOff>
      <xdr:row>23</xdr:row>
      <xdr:rowOff>25400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355600</xdr:colOff>
      <xdr:row>57</xdr:row>
      <xdr:rowOff>12700</xdr:rowOff>
    </xdr:from>
    <xdr:to>
      <xdr:col>43</xdr:col>
      <xdr:colOff>254000</xdr:colOff>
      <xdr:row>76</xdr:row>
      <xdr:rowOff>63500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54</xdr:row>
      <xdr:rowOff>0</xdr:rowOff>
    </xdr:from>
    <xdr:to>
      <xdr:col>12</xdr:col>
      <xdr:colOff>170180</xdr:colOff>
      <xdr:row>60</xdr:row>
      <xdr:rowOff>60960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496050" y="10287000"/>
          <a:ext cx="4866005" cy="12039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4.6 μS                                                          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4</xdr:row>
      <xdr:rowOff>66676</xdr:rowOff>
    </xdr:from>
    <xdr:to>
      <xdr:col>10</xdr:col>
      <xdr:colOff>50800</xdr:colOff>
      <xdr:row>9</xdr:row>
      <xdr:rowOff>146051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648200" y="828676"/>
          <a:ext cx="4165600" cy="1031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</a:t>
          </a:r>
          <a:r>
            <a:rPr lang="de-DE" sz="1100"/>
            <a:t>                                                               </a:t>
          </a:r>
          <a:r>
            <a:rPr lang="de-DE" sz="1100" b="1"/>
            <a:t>SPECIFICATIONS</a:t>
          </a:r>
        </a:p>
        <a:p>
          <a:r>
            <a:rPr lang="de-DE" sz="1100"/>
            <a:t>--Water Before                                            -unmodified membrane</a:t>
          </a:r>
        </a:p>
        <a:p>
          <a:r>
            <a:rPr lang="de-DE" sz="1100"/>
            <a:t>-Volume = 20L</a:t>
          </a:r>
          <a:r>
            <a:rPr lang="de-DE" sz="1100" baseline="0"/>
            <a:t>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21,1°C                                                -Hydraulic Pressure=  ±20Bar</a:t>
          </a:r>
        </a:p>
        <a:p>
          <a:r>
            <a:rPr lang="de-DE" sz="1100"/>
            <a:t>-EC: 4.1 μS</a:t>
          </a:r>
        </a:p>
        <a:p>
          <a:endParaRPr lang="en-US" sz="1100"/>
        </a:p>
      </xdr:txBody>
    </xdr:sp>
    <xdr:clientData/>
  </xdr:twoCellAnchor>
  <xdr:twoCellAnchor>
    <xdr:from>
      <xdr:col>18</xdr:col>
      <xdr:colOff>34925</xdr:colOff>
      <xdr:row>2</xdr:row>
      <xdr:rowOff>12700</xdr:rowOff>
    </xdr:from>
    <xdr:to>
      <xdr:col>25</xdr:col>
      <xdr:colOff>66675</xdr:colOff>
      <xdr:row>9</xdr:row>
      <xdr:rowOff>149859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5760700" y="393700"/>
          <a:ext cx="6080125" cy="14706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                                                                                   SPECIFICATIONS</a:t>
          </a:r>
        </a:p>
        <a:p>
          <a:r>
            <a:rPr lang="de-DE" sz="1100"/>
            <a:t>-Sodium Bicarbonate </a:t>
          </a:r>
          <a:r>
            <a:rPr lang="de-DE" sz="1100" baseline="0"/>
            <a:t>mg/L                                          </a:t>
          </a:r>
          <a:r>
            <a:rPr lang="de-DE" sz="1100"/>
            <a:t>-unmodified membrane</a:t>
          </a:r>
        </a:p>
        <a:p>
          <a:r>
            <a:rPr lang="de-DE" sz="1100"/>
            <a:t>-Volume = 20L</a:t>
          </a:r>
          <a:r>
            <a:rPr lang="de-DE" sz="1100" baseline="0"/>
            <a:t>        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21,7°C </a:t>
          </a:r>
        </a:p>
        <a:p>
          <a:r>
            <a:rPr lang="de-DE" sz="1100"/>
            <a:t>-EC: 108,5 </a:t>
          </a:r>
          <a:r>
            <a:rPr lang="el-GR" sz="1100"/>
            <a:t>μS</a:t>
          </a:r>
          <a:r>
            <a:rPr lang="en-US" sz="1100" baseline="0"/>
            <a:t>       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0,21</a:t>
          </a:r>
          <a:r>
            <a:rPr lang="de-DE" sz="1100" baseline="0"/>
            <a:t> </a:t>
          </a:r>
          <a:r>
            <a:rPr lang="de-DE" sz="1100"/>
            <a:t>NTU (Permeate</a:t>
          </a:r>
          <a:r>
            <a:rPr lang="de-DE" sz="1100" baseline="0"/>
            <a:t> turbidity: 0,05 NTU)</a:t>
          </a:r>
          <a:endParaRPr lang="de-DE" sz="1100"/>
        </a:p>
        <a:p>
          <a:r>
            <a:rPr lang="de-DE" sz="1100"/>
            <a:t>-pH: 8,54</a:t>
          </a:r>
        </a:p>
        <a:p>
          <a:r>
            <a:rPr lang="de-DE" sz="1100"/>
            <a:t>                             </a:t>
          </a:r>
        </a:p>
      </xdr:txBody>
    </xdr:sp>
    <xdr:clientData/>
  </xdr:twoCellAnchor>
  <xdr:twoCellAnchor>
    <xdr:from>
      <xdr:col>47</xdr:col>
      <xdr:colOff>650875</xdr:colOff>
      <xdr:row>4</xdr:row>
      <xdr:rowOff>47625</xdr:rowOff>
    </xdr:from>
    <xdr:to>
      <xdr:col>54</xdr:col>
      <xdr:colOff>492125</xdr:colOff>
      <xdr:row>9</xdr:row>
      <xdr:rowOff>111125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2789475" y="809625"/>
          <a:ext cx="6632575" cy="1016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-unmodified membrane</a:t>
          </a:r>
        </a:p>
        <a:p>
          <a:r>
            <a:rPr lang="de-DE" sz="1100"/>
            <a:t>-Volume = 15L </a:t>
          </a:r>
          <a:r>
            <a:rPr lang="de-DE" sz="1100" baseline="0"/>
            <a:t>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24.1°C                                            -Hydraulic Pressure=  ±20Bar</a:t>
          </a:r>
        </a:p>
        <a:p>
          <a:r>
            <a:rPr lang="de-DE" sz="1100"/>
            <a:t>-Ec: 5.4 μS                                                          </a:t>
          </a:r>
        </a:p>
      </xdr:txBody>
    </xdr:sp>
    <xdr:clientData/>
  </xdr:twoCellAnchor>
  <xdr:twoCellAnchor>
    <xdr:from>
      <xdr:col>19</xdr:col>
      <xdr:colOff>131445</xdr:colOff>
      <xdr:row>50</xdr:row>
      <xdr:rowOff>78105</xdr:rowOff>
    </xdr:from>
    <xdr:to>
      <xdr:col>26</xdr:col>
      <xdr:colOff>263525</xdr:colOff>
      <xdr:row>59</xdr:row>
      <xdr:rowOff>37465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6619220" y="9603105"/>
          <a:ext cx="7294880" cy="1673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 </a:t>
          </a:r>
          <a:r>
            <a:rPr lang="de-DE" sz="1100"/>
            <a:t>                                                                                     </a:t>
          </a:r>
          <a:r>
            <a:rPr lang="de-DE" sz="1100" b="1"/>
            <a:t>SPECIFICATIONS</a:t>
          </a:r>
        </a:p>
        <a:p>
          <a:r>
            <a:rPr lang="de-DE" sz="1100"/>
            <a:t>-Sodium</a:t>
          </a:r>
          <a:r>
            <a:rPr lang="de-DE" sz="1100" baseline="0"/>
            <a:t> Bicarbonate 100 mg/L</a:t>
          </a:r>
          <a:r>
            <a:rPr lang="de-DE" sz="1100"/>
            <a:t>                                    -modified membrane 0.4 mol/L</a:t>
          </a:r>
        </a:p>
        <a:p>
          <a:r>
            <a:rPr lang="de-DE" sz="1100"/>
            <a:t>-Volume = 12L </a:t>
          </a:r>
          <a:r>
            <a:rPr lang="de-DE" sz="1100" baseline="0"/>
            <a:t>         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23,7°C </a:t>
          </a:r>
        </a:p>
        <a:p>
          <a:r>
            <a:rPr lang="de-DE" sz="1100"/>
            <a:t>-EC: 127</a:t>
          </a:r>
          <a:r>
            <a:rPr lang="de-DE" sz="1100" baseline="0"/>
            <a:t> </a:t>
          </a:r>
          <a:r>
            <a:rPr lang="de-DE" sz="1100"/>
            <a:t>μS</a:t>
          </a:r>
          <a:r>
            <a:rPr lang="de-DE" sz="1100" baseline="0"/>
            <a:t>            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2,57</a:t>
          </a:r>
          <a:r>
            <a:rPr lang="de-DE" sz="1100" baseline="0"/>
            <a:t> </a:t>
          </a:r>
          <a:r>
            <a:rPr lang="de-DE" sz="1100"/>
            <a:t>NTU (Permeate turbidity:</a:t>
          </a:r>
          <a:r>
            <a:rPr lang="de-DE" sz="1100" baseline="0"/>
            <a:t> 0,00</a:t>
          </a:r>
          <a:r>
            <a:rPr lang="de-DE" sz="1100"/>
            <a:t> NTU)</a:t>
          </a:r>
        </a:p>
        <a:p>
          <a:r>
            <a:rPr lang="de-DE" sz="1100"/>
            <a:t>-pH:</a:t>
          </a:r>
          <a:r>
            <a:rPr lang="de-DE" sz="1100" baseline="0"/>
            <a:t> 9,09</a:t>
          </a:r>
          <a:r>
            <a:rPr lang="de-DE" sz="1100"/>
            <a:t>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51</xdr:col>
      <xdr:colOff>657225</xdr:colOff>
      <xdr:row>53</xdr:row>
      <xdr:rowOff>175260</xdr:rowOff>
    </xdr:from>
    <xdr:to>
      <xdr:col>55</xdr:col>
      <xdr:colOff>474345</xdr:colOff>
      <xdr:row>59</xdr:row>
      <xdr:rowOff>154940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5843825" y="10271760"/>
          <a:ext cx="4779645" cy="1122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24.1°C                                               </a:t>
          </a:r>
          <a:r>
            <a:rPr lang="de-DE" sz="1100" baseline="0"/>
            <a:t>-</a:t>
          </a:r>
          <a:r>
            <a:rPr lang="de-DE" sz="1100"/>
            <a:t>Hydraulic Pressure=  ±20Bar</a:t>
          </a:r>
        </a:p>
        <a:p>
          <a:r>
            <a:rPr lang="de-DE" sz="1100"/>
            <a:t>-Ec: 5.2 μS                                                          </a:t>
          </a:r>
        </a:p>
        <a:p>
          <a:endParaRPr lang="de-DE" sz="1100"/>
        </a:p>
      </xdr:txBody>
    </xdr:sp>
    <xdr:clientData/>
  </xdr:twoCellAnchor>
  <xdr:twoCellAnchor>
    <xdr:from>
      <xdr:col>37</xdr:col>
      <xdr:colOff>469900</xdr:colOff>
      <xdr:row>4</xdr:row>
      <xdr:rowOff>152400</xdr:rowOff>
    </xdr:from>
    <xdr:to>
      <xdr:col>43</xdr:col>
      <xdr:colOff>368300</xdr:colOff>
      <xdr:row>23</xdr:row>
      <xdr:rowOff>25400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355600</xdr:colOff>
      <xdr:row>57</xdr:row>
      <xdr:rowOff>12700</xdr:rowOff>
    </xdr:from>
    <xdr:to>
      <xdr:col>43</xdr:col>
      <xdr:colOff>254000</xdr:colOff>
      <xdr:row>76</xdr:row>
      <xdr:rowOff>63500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54</xdr:row>
      <xdr:rowOff>0</xdr:rowOff>
    </xdr:from>
    <xdr:to>
      <xdr:col>12</xdr:col>
      <xdr:colOff>170180</xdr:colOff>
      <xdr:row>60</xdr:row>
      <xdr:rowOff>60960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496050" y="10287000"/>
          <a:ext cx="4580255" cy="12039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4.6 μS                                                          </a:t>
          </a:r>
        </a:p>
        <a:p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4</xdr:row>
      <xdr:rowOff>66676</xdr:rowOff>
    </xdr:from>
    <xdr:to>
      <xdr:col>10</xdr:col>
      <xdr:colOff>50800</xdr:colOff>
      <xdr:row>9</xdr:row>
      <xdr:rowOff>146051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648200" y="828676"/>
          <a:ext cx="3022600" cy="1031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</a:t>
          </a:r>
          <a:r>
            <a:rPr lang="de-DE" sz="1100"/>
            <a:t>                                                               </a:t>
          </a:r>
          <a:r>
            <a:rPr lang="de-DE" sz="1100" b="1"/>
            <a:t>SPECIFICATIONS</a:t>
          </a:r>
        </a:p>
        <a:p>
          <a:r>
            <a:rPr lang="de-DE" sz="1100"/>
            <a:t>--Water Before                                            -unmodified membrane</a:t>
          </a:r>
        </a:p>
        <a:p>
          <a:r>
            <a:rPr lang="de-DE" sz="1100"/>
            <a:t>-Volume = 20L</a:t>
          </a:r>
          <a:r>
            <a:rPr lang="de-DE" sz="1100" baseline="0"/>
            <a:t>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21,1°C                                                -Hydraulic Pressure=  ±20Bar</a:t>
          </a:r>
        </a:p>
        <a:p>
          <a:r>
            <a:rPr lang="de-DE" sz="1100"/>
            <a:t>-EC: 4.1 μS</a:t>
          </a:r>
        </a:p>
        <a:p>
          <a:endParaRPr lang="en-US" sz="1100"/>
        </a:p>
      </xdr:txBody>
    </xdr:sp>
    <xdr:clientData/>
  </xdr:twoCellAnchor>
  <xdr:twoCellAnchor>
    <xdr:from>
      <xdr:col>18</xdr:col>
      <xdr:colOff>34925</xdr:colOff>
      <xdr:row>2</xdr:row>
      <xdr:rowOff>12700</xdr:rowOff>
    </xdr:from>
    <xdr:to>
      <xdr:col>25</xdr:col>
      <xdr:colOff>66675</xdr:colOff>
      <xdr:row>9</xdr:row>
      <xdr:rowOff>149859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3750925" y="393700"/>
          <a:ext cx="5365750" cy="14706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                                                                                   SPECIFICATIONS</a:t>
          </a:r>
        </a:p>
        <a:p>
          <a:r>
            <a:rPr lang="de-DE" sz="1100"/>
            <a:t>-Sodium Bicarbonate </a:t>
          </a:r>
          <a:r>
            <a:rPr lang="de-DE" sz="1100" baseline="0"/>
            <a:t>mg/L                                          </a:t>
          </a:r>
          <a:r>
            <a:rPr lang="de-DE" sz="1100"/>
            <a:t>-unmodified membrane</a:t>
          </a:r>
        </a:p>
        <a:p>
          <a:r>
            <a:rPr lang="de-DE" sz="1100"/>
            <a:t>-Volume = 20L</a:t>
          </a:r>
          <a:r>
            <a:rPr lang="de-DE" sz="1100" baseline="0"/>
            <a:t>        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21,7°C </a:t>
          </a:r>
        </a:p>
        <a:p>
          <a:r>
            <a:rPr lang="de-DE" sz="1100"/>
            <a:t>-EC: 108,5 </a:t>
          </a:r>
          <a:r>
            <a:rPr lang="el-GR" sz="1100"/>
            <a:t>μS</a:t>
          </a:r>
          <a:r>
            <a:rPr lang="en-US" sz="1100" baseline="0"/>
            <a:t>       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0,21</a:t>
          </a:r>
          <a:r>
            <a:rPr lang="de-DE" sz="1100" baseline="0"/>
            <a:t> </a:t>
          </a:r>
          <a:r>
            <a:rPr lang="de-DE" sz="1100"/>
            <a:t>NTU (Permeate</a:t>
          </a:r>
          <a:r>
            <a:rPr lang="de-DE" sz="1100" baseline="0"/>
            <a:t> turbidity: 0,05 NTU)</a:t>
          </a:r>
          <a:endParaRPr lang="de-DE" sz="1100"/>
        </a:p>
        <a:p>
          <a:r>
            <a:rPr lang="de-DE" sz="1100"/>
            <a:t>-pH: 8,54</a:t>
          </a:r>
        </a:p>
        <a:p>
          <a:r>
            <a:rPr lang="de-DE" sz="1100"/>
            <a:t>                             </a:t>
          </a:r>
        </a:p>
      </xdr:txBody>
    </xdr:sp>
    <xdr:clientData/>
  </xdr:twoCellAnchor>
  <xdr:twoCellAnchor>
    <xdr:from>
      <xdr:col>46</xdr:col>
      <xdr:colOff>650875</xdr:colOff>
      <xdr:row>4</xdr:row>
      <xdr:rowOff>47625</xdr:rowOff>
    </xdr:from>
    <xdr:to>
      <xdr:col>53</xdr:col>
      <xdr:colOff>492125</xdr:colOff>
      <xdr:row>9</xdr:row>
      <xdr:rowOff>111125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5702875" y="809625"/>
          <a:ext cx="5175250" cy="1016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-unmodified membrane</a:t>
          </a:r>
        </a:p>
        <a:p>
          <a:r>
            <a:rPr lang="de-DE" sz="1100"/>
            <a:t>-Volume = 15L </a:t>
          </a:r>
          <a:r>
            <a:rPr lang="de-DE" sz="1100" baseline="0"/>
            <a:t>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24.1°C                                            -Hydraulic Pressure=  ±20Bar</a:t>
          </a:r>
        </a:p>
        <a:p>
          <a:r>
            <a:rPr lang="de-DE" sz="1100"/>
            <a:t>-Ec: 5.4 μS                                                          </a:t>
          </a:r>
        </a:p>
      </xdr:txBody>
    </xdr:sp>
    <xdr:clientData/>
  </xdr:twoCellAnchor>
  <xdr:twoCellAnchor>
    <xdr:from>
      <xdr:col>19</xdr:col>
      <xdr:colOff>131445</xdr:colOff>
      <xdr:row>50</xdr:row>
      <xdr:rowOff>78105</xdr:rowOff>
    </xdr:from>
    <xdr:to>
      <xdr:col>26</xdr:col>
      <xdr:colOff>263525</xdr:colOff>
      <xdr:row>59</xdr:row>
      <xdr:rowOff>37465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4609445" y="9603105"/>
          <a:ext cx="5466080" cy="1673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 </a:t>
          </a:r>
          <a:r>
            <a:rPr lang="de-DE" sz="1100"/>
            <a:t>                                                                                     </a:t>
          </a:r>
          <a:r>
            <a:rPr lang="de-DE" sz="1100" b="1"/>
            <a:t>SPECIFICATIONS</a:t>
          </a:r>
        </a:p>
        <a:p>
          <a:r>
            <a:rPr lang="de-DE" sz="1100"/>
            <a:t>-Sodium</a:t>
          </a:r>
          <a:r>
            <a:rPr lang="de-DE" sz="1100" baseline="0"/>
            <a:t> Bicarbonate 100 mg/L</a:t>
          </a:r>
          <a:r>
            <a:rPr lang="de-DE" sz="1100"/>
            <a:t>                                    -modified membrane 0.4 mol/L</a:t>
          </a:r>
        </a:p>
        <a:p>
          <a:r>
            <a:rPr lang="de-DE" sz="1100"/>
            <a:t>-Volume = 12L </a:t>
          </a:r>
          <a:r>
            <a:rPr lang="de-DE" sz="1100" baseline="0"/>
            <a:t>         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23,7°C </a:t>
          </a:r>
        </a:p>
        <a:p>
          <a:r>
            <a:rPr lang="de-DE" sz="1100"/>
            <a:t>-EC: 127</a:t>
          </a:r>
          <a:r>
            <a:rPr lang="de-DE" sz="1100" baseline="0"/>
            <a:t> </a:t>
          </a:r>
          <a:r>
            <a:rPr lang="de-DE" sz="1100"/>
            <a:t>μS</a:t>
          </a:r>
          <a:r>
            <a:rPr lang="de-DE" sz="1100" baseline="0"/>
            <a:t>            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2,57</a:t>
          </a:r>
          <a:r>
            <a:rPr lang="de-DE" sz="1100" baseline="0"/>
            <a:t> </a:t>
          </a:r>
          <a:r>
            <a:rPr lang="de-DE" sz="1100"/>
            <a:t>NTU (Permeate turbidity:</a:t>
          </a:r>
          <a:r>
            <a:rPr lang="de-DE" sz="1100" baseline="0"/>
            <a:t> 0,00</a:t>
          </a:r>
          <a:r>
            <a:rPr lang="de-DE" sz="1100"/>
            <a:t> NTU)</a:t>
          </a:r>
        </a:p>
        <a:p>
          <a:r>
            <a:rPr lang="de-DE" sz="1100"/>
            <a:t>-pH:</a:t>
          </a:r>
          <a:r>
            <a:rPr lang="de-DE" sz="1100" baseline="0"/>
            <a:t> 9,09</a:t>
          </a:r>
          <a:r>
            <a:rPr lang="de-DE" sz="1100"/>
            <a:t>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50</xdr:col>
      <xdr:colOff>657225</xdr:colOff>
      <xdr:row>53</xdr:row>
      <xdr:rowOff>175260</xdr:rowOff>
    </xdr:from>
    <xdr:to>
      <xdr:col>54</xdr:col>
      <xdr:colOff>474345</xdr:colOff>
      <xdr:row>59</xdr:row>
      <xdr:rowOff>154940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8757225" y="10271760"/>
          <a:ext cx="2865120" cy="1122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24.1°C                                               </a:t>
          </a:r>
          <a:r>
            <a:rPr lang="de-DE" sz="1100" baseline="0"/>
            <a:t>-</a:t>
          </a:r>
          <a:r>
            <a:rPr lang="de-DE" sz="1100"/>
            <a:t>Hydraulic Pressure=  ±20Bar</a:t>
          </a:r>
        </a:p>
        <a:p>
          <a:r>
            <a:rPr lang="de-DE" sz="1100"/>
            <a:t>-Ec: 5.2 μS                                                          </a:t>
          </a:r>
        </a:p>
        <a:p>
          <a:endParaRPr lang="de-DE" sz="1100"/>
        </a:p>
      </xdr:txBody>
    </xdr:sp>
    <xdr:clientData/>
  </xdr:twoCellAnchor>
  <xdr:twoCellAnchor>
    <xdr:from>
      <xdr:col>36</xdr:col>
      <xdr:colOff>469900</xdr:colOff>
      <xdr:row>4</xdr:row>
      <xdr:rowOff>152400</xdr:rowOff>
    </xdr:from>
    <xdr:to>
      <xdr:col>42</xdr:col>
      <xdr:colOff>368300</xdr:colOff>
      <xdr:row>23</xdr:row>
      <xdr:rowOff>25400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355600</xdr:colOff>
      <xdr:row>57</xdr:row>
      <xdr:rowOff>12700</xdr:rowOff>
    </xdr:from>
    <xdr:to>
      <xdr:col>42</xdr:col>
      <xdr:colOff>254000</xdr:colOff>
      <xdr:row>76</xdr:row>
      <xdr:rowOff>63500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</xdr:colOff>
      <xdr:row>94</xdr:row>
      <xdr:rowOff>0</xdr:rowOff>
    </xdr:from>
    <xdr:to>
      <xdr:col>26</xdr:col>
      <xdr:colOff>587376</xdr:colOff>
      <xdr:row>116</xdr:row>
      <xdr:rowOff>6351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54</xdr:row>
      <xdr:rowOff>0</xdr:rowOff>
    </xdr:from>
    <xdr:to>
      <xdr:col>12</xdr:col>
      <xdr:colOff>170180</xdr:colOff>
      <xdr:row>60</xdr:row>
      <xdr:rowOff>60960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6096000" y="10287000"/>
          <a:ext cx="3218180" cy="12039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4.6 μS                                                          </a:t>
          </a:r>
        </a:p>
        <a:p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4</xdr:row>
      <xdr:rowOff>66676</xdr:rowOff>
    </xdr:from>
    <xdr:to>
      <xdr:col>10</xdr:col>
      <xdr:colOff>50800</xdr:colOff>
      <xdr:row>9</xdr:row>
      <xdr:rowOff>146051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648200" y="828676"/>
          <a:ext cx="3022600" cy="1031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--Water Before                                            -unmodified membrane</a:t>
          </a:r>
        </a:p>
        <a:p>
          <a:r>
            <a:rPr lang="de-DE" sz="1100"/>
            <a:t>-Volume = 15L</a:t>
          </a:r>
          <a:r>
            <a:rPr lang="de-DE" sz="1100" baseline="0"/>
            <a:t>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24.2°C                                                -Hydraulic Pressure=  ±20Bar</a:t>
          </a:r>
        </a:p>
        <a:p>
          <a:r>
            <a:rPr lang="de-DE" sz="1100"/>
            <a:t>-EC: 4.9 μS</a:t>
          </a:r>
        </a:p>
        <a:p>
          <a:endParaRPr lang="en-US" sz="1100"/>
        </a:p>
      </xdr:txBody>
    </xdr:sp>
    <xdr:clientData/>
  </xdr:twoCellAnchor>
  <xdr:twoCellAnchor>
    <xdr:from>
      <xdr:col>18</xdr:col>
      <xdr:colOff>34925</xdr:colOff>
      <xdr:row>2</xdr:row>
      <xdr:rowOff>12700</xdr:rowOff>
    </xdr:from>
    <xdr:to>
      <xdr:col>25</xdr:col>
      <xdr:colOff>66675</xdr:colOff>
      <xdr:row>9</xdr:row>
      <xdr:rowOff>149859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3750925" y="393700"/>
          <a:ext cx="5365750" cy="14706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                                                                          SPECIFICATIONS</a:t>
          </a:r>
        </a:p>
        <a:p>
          <a:r>
            <a:rPr lang="de-DE" sz="1100"/>
            <a:t>-Humic</a:t>
          </a:r>
          <a:r>
            <a:rPr lang="de-DE" sz="1100" baseline="0"/>
            <a:t> Acid 100 mg/L                                          </a:t>
          </a:r>
          <a:r>
            <a:rPr lang="de-DE" sz="1100"/>
            <a:t>-unmodified membrane</a:t>
          </a:r>
        </a:p>
        <a:p>
          <a:r>
            <a:rPr lang="de-DE" sz="1100"/>
            <a:t>-Volume = 10L</a:t>
          </a:r>
          <a:r>
            <a:rPr lang="de-DE" sz="1100" baseline="0"/>
            <a:t>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22.0°C </a:t>
          </a:r>
        </a:p>
        <a:p>
          <a:r>
            <a:rPr lang="de-DE" sz="1100"/>
            <a:t>-EC: 253,7 </a:t>
          </a:r>
          <a:r>
            <a:rPr lang="el-GR" sz="1100"/>
            <a:t>μS</a:t>
          </a:r>
          <a:r>
            <a:rPr lang="en-US" sz="1100" baseline="0"/>
            <a:t>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138,4</a:t>
          </a:r>
          <a:r>
            <a:rPr lang="de-DE" sz="1100" baseline="0"/>
            <a:t> </a:t>
          </a:r>
          <a:r>
            <a:rPr lang="de-DE" sz="1100"/>
            <a:t>NTU (Permeate</a:t>
          </a:r>
          <a:r>
            <a:rPr lang="de-DE" sz="1100" baseline="0"/>
            <a:t> turbidity:2,52 NTU)</a:t>
          </a:r>
          <a:endParaRPr lang="de-DE" sz="1100"/>
        </a:p>
        <a:p>
          <a:r>
            <a:rPr lang="de-DE" sz="1100"/>
            <a:t>-pH: 9,92                             </a:t>
          </a:r>
        </a:p>
      </xdr:txBody>
    </xdr:sp>
    <xdr:clientData/>
  </xdr:twoCellAnchor>
  <xdr:twoCellAnchor>
    <xdr:from>
      <xdr:col>46</xdr:col>
      <xdr:colOff>650875</xdr:colOff>
      <xdr:row>4</xdr:row>
      <xdr:rowOff>47625</xdr:rowOff>
    </xdr:from>
    <xdr:to>
      <xdr:col>53</xdr:col>
      <xdr:colOff>492125</xdr:colOff>
      <xdr:row>9</xdr:row>
      <xdr:rowOff>111125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35702875" y="809625"/>
          <a:ext cx="5175250" cy="1016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-unmodified membrane</a:t>
          </a:r>
        </a:p>
        <a:p>
          <a:r>
            <a:rPr lang="de-DE" sz="1100"/>
            <a:t>-Volume = 15L </a:t>
          </a:r>
          <a:r>
            <a:rPr lang="de-DE" sz="1100" baseline="0"/>
            <a:t>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24.1°C                                            -Hydraulic Pressure=  ±20Bar</a:t>
          </a:r>
        </a:p>
        <a:p>
          <a:r>
            <a:rPr lang="de-DE" sz="1100"/>
            <a:t>-Ec: 5.4 μS                                                          </a:t>
          </a:r>
        </a:p>
      </xdr:txBody>
    </xdr:sp>
    <xdr:clientData/>
  </xdr:twoCellAnchor>
  <xdr:twoCellAnchor>
    <xdr:from>
      <xdr:col>19</xdr:col>
      <xdr:colOff>131445</xdr:colOff>
      <xdr:row>50</xdr:row>
      <xdr:rowOff>78105</xdr:rowOff>
    </xdr:from>
    <xdr:to>
      <xdr:col>26</xdr:col>
      <xdr:colOff>263525</xdr:colOff>
      <xdr:row>59</xdr:row>
      <xdr:rowOff>37465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14609445" y="9603105"/>
          <a:ext cx="5466080" cy="1673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FEED </a:t>
          </a:r>
          <a:r>
            <a:rPr lang="de-DE" sz="1100"/>
            <a:t>                                                                             </a:t>
          </a:r>
          <a:r>
            <a:rPr lang="de-DE" sz="1100" b="1"/>
            <a:t>SPECIFICATIONS</a:t>
          </a:r>
        </a:p>
        <a:p>
          <a:r>
            <a:rPr lang="de-DE" sz="1100"/>
            <a:t>-Humic</a:t>
          </a:r>
          <a:r>
            <a:rPr lang="de-DE" sz="1100" baseline="0"/>
            <a:t> Acid 100 mg/L</a:t>
          </a:r>
          <a:r>
            <a:rPr lang="de-DE" sz="1100"/>
            <a:t>                                            </a:t>
          </a:r>
          <a:r>
            <a:rPr lang="de-DE" sz="1100" baseline="0"/>
            <a:t> </a:t>
          </a:r>
          <a:r>
            <a:rPr lang="de-DE" sz="1100"/>
            <a:t>-modified membrane 0.4 mol/L</a:t>
          </a:r>
        </a:p>
        <a:p>
          <a:r>
            <a:rPr lang="de-DE" sz="1100"/>
            <a:t>-Volume = 12L </a:t>
          </a:r>
          <a:r>
            <a:rPr lang="de-DE" sz="1100" baseline="0"/>
            <a:t>                                                         </a:t>
          </a:r>
          <a:r>
            <a:rPr lang="de-DE" sz="1100"/>
            <a:t>-Pressure=  ±15Bar </a:t>
          </a:r>
        </a:p>
        <a:p>
          <a:r>
            <a:rPr lang="de-DE" sz="1100"/>
            <a:t>-Temp 23,0°C </a:t>
          </a:r>
        </a:p>
        <a:p>
          <a:r>
            <a:rPr lang="de-DE" sz="1100"/>
            <a:t>-EC: 254,5</a:t>
          </a:r>
          <a:r>
            <a:rPr lang="de-DE" sz="1100" baseline="0"/>
            <a:t> </a:t>
          </a:r>
          <a:r>
            <a:rPr lang="de-DE" sz="1100"/>
            <a:t>μS</a:t>
          </a:r>
          <a:r>
            <a:rPr lang="de-DE" sz="1100" baseline="0"/>
            <a:t>                                                            </a:t>
          </a:r>
          <a:r>
            <a:rPr lang="de-DE" sz="1100"/>
            <a:t>-Hydraulic Pressure=  ±20Bar</a:t>
          </a:r>
        </a:p>
        <a:p>
          <a:r>
            <a:rPr lang="de-DE" sz="1100"/>
            <a:t>-Turbidity: 137,6</a:t>
          </a:r>
          <a:r>
            <a:rPr lang="de-DE" sz="1100" baseline="0"/>
            <a:t> </a:t>
          </a:r>
          <a:r>
            <a:rPr lang="de-DE" sz="1100"/>
            <a:t>NTU (Permeate turbidity:</a:t>
          </a:r>
          <a:r>
            <a:rPr lang="de-DE" sz="1100" baseline="0"/>
            <a:t> 2,73</a:t>
          </a:r>
          <a:r>
            <a:rPr lang="de-DE" sz="1100"/>
            <a:t> NTU)</a:t>
          </a:r>
        </a:p>
        <a:p>
          <a:r>
            <a:rPr lang="de-DE" sz="1100"/>
            <a:t>-pH:</a:t>
          </a:r>
          <a:r>
            <a:rPr lang="de-DE" sz="1100" baseline="0"/>
            <a:t> 10,09</a:t>
          </a:r>
          <a:r>
            <a:rPr lang="de-DE" sz="1100"/>
            <a:t>                                  </a:t>
          </a:r>
        </a:p>
        <a:p>
          <a:endParaRPr lang="en-US" sz="1100"/>
        </a:p>
      </xdr:txBody>
    </xdr:sp>
    <xdr:clientData/>
  </xdr:twoCellAnchor>
  <xdr:twoCellAnchor>
    <xdr:from>
      <xdr:col>50</xdr:col>
      <xdr:colOff>657225</xdr:colOff>
      <xdr:row>53</xdr:row>
      <xdr:rowOff>175260</xdr:rowOff>
    </xdr:from>
    <xdr:to>
      <xdr:col>54</xdr:col>
      <xdr:colOff>474345</xdr:colOff>
      <xdr:row>59</xdr:row>
      <xdr:rowOff>154940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38757225" y="10271760"/>
          <a:ext cx="2865120" cy="1122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After    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24.1°C                                               </a:t>
          </a:r>
          <a:r>
            <a:rPr lang="de-DE" sz="1100" baseline="0"/>
            <a:t>-</a:t>
          </a:r>
          <a:r>
            <a:rPr lang="de-DE" sz="1100"/>
            <a:t>Hydraulic Pressure=  ±20Bar</a:t>
          </a:r>
        </a:p>
        <a:p>
          <a:r>
            <a:rPr lang="de-DE" sz="1100"/>
            <a:t>-Ec: 5.2 μS                                                          </a:t>
          </a:r>
        </a:p>
        <a:p>
          <a:endParaRPr lang="de-DE" sz="1100"/>
        </a:p>
      </xdr:txBody>
    </xdr:sp>
    <xdr:clientData/>
  </xdr:twoCellAnchor>
  <xdr:twoCellAnchor>
    <xdr:from>
      <xdr:col>36</xdr:col>
      <xdr:colOff>469900</xdr:colOff>
      <xdr:row>4</xdr:row>
      <xdr:rowOff>152400</xdr:rowOff>
    </xdr:from>
    <xdr:to>
      <xdr:col>42</xdr:col>
      <xdr:colOff>368300</xdr:colOff>
      <xdr:row>23</xdr:row>
      <xdr:rowOff>25400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355600</xdr:colOff>
      <xdr:row>57</xdr:row>
      <xdr:rowOff>12700</xdr:rowOff>
    </xdr:from>
    <xdr:to>
      <xdr:col>42</xdr:col>
      <xdr:colOff>254000</xdr:colOff>
      <xdr:row>76</xdr:row>
      <xdr:rowOff>63500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</xdr:colOff>
      <xdr:row>94</xdr:row>
      <xdr:rowOff>0</xdr:rowOff>
    </xdr:from>
    <xdr:to>
      <xdr:col>26</xdr:col>
      <xdr:colOff>587376</xdr:colOff>
      <xdr:row>116</xdr:row>
      <xdr:rowOff>6351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54</xdr:row>
      <xdr:rowOff>0</xdr:rowOff>
    </xdr:from>
    <xdr:to>
      <xdr:col>12</xdr:col>
      <xdr:colOff>170180</xdr:colOff>
      <xdr:row>60</xdr:row>
      <xdr:rowOff>60960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6096000" y="10287000"/>
          <a:ext cx="3218180" cy="12039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FEED                                                               SPECIFICATIONS</a:t>
          </a:r>
        </a:p>
        <a:p>
          <a:r>
            <a:rPr lang="de-DE" sz="1100"/>
            <a:t>-Water Before                                            -modified membrane 0.4mol/L</a:t>
          </a:r>
        </a:p>
        <a:p>
          <a:r>
            <a:rPr lang="de-DE" sz="1100"/>
            <a:t>-Volume = 15L                                             -Pressure=  ±15Bar </a:t>
          </a:r>
        </a:p>
        <a:p>
          <a:r>
            <a:rPr lang="de-DE" sz="1100"/>
            <a:t>-Temp 24.3°C                                                -Hydraulic Pressure=  ±20Bar</a:t>
          </a:r>
        </a:p>
        <a:p>
          <a:r>
            <a:rPr lang="de-DE" sz="1100"/>
            <a:t>-Ec: 4.6 μS                                                          </a:t>
          </a:r>
        </a:p>
        <a:p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ude%20Kaylis\Downloads\RO%20RESULTS%20%20Pure%20water%20and%20Salt%20Rejection%20+%20Normalized%20November%209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ified membranes"/>
      <sheetName val="normalized flux"/>
    </sheetNames>
    <sheetDataSet>
      <sheetData sheetId="0">
        <row r="7">
          <cell r="AO7" t="str">
            <v>Initial Pure Water Flux B</v>
          </cell>
          <cell r="AP7" t="str">
            <v>Salt Rejection B</v>
          </cell>
        </row>
        <row r="8">
          <cell r="AP8">
            <v>0</v>
          </cell>
        </row>
        <row r="9">
          <cell r="AP9">
            <v>0</v>
          </cell>
        </row>
        <row r="10">
          <cell r="AP10">
            <v>0</v>
          </cell>
        </row>
        <row r="11">
          <cell r="AP11">
            <v>0</v>
          </cell>
        </row>
        <row r="12">
          <cell r="AP1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4:BU78"/>
  <sheetViews>
    <sheetView topLeftCell="R1" zoomScale="50" zoomScaleNormal="50" workbookViewId="0">
      <selection activeCell="BF65" sqref="BF65"/>
    </sheetView>
  </sheetViews>
  <sheetFormatPr defaultColWidth="11.42578125" defaultRowHeight="15" x14ac:dyDescent="0.25"/>
  <cols>
    <col min="8" max="8" width="17.42578125" customWidth="1"/>
    <col min="9" max="9" width="21.85546875" customWidth="1"/>
    <col min="10" max="10" width="12.140625" customWidth="1"/>
    <col min="11" max="11" width="16.85546875" customWidth="1"/>
    <col min="12" max="12" width="19.5703125" customWidth="1"/>
    <col min="13" max="13" width="23.85546875" customWidth="1"/>
    <col min="25" max="25" width="11.7109375" customWidth="1"/>
    <col min="26" max="26" width="10.5703125" customWidth="1"/>
    <col min="27" max="27" width="12.140625" customWidth="1"/>
    <col min="28" max="28" width="14.5703125" customWidth="1"/>
    <col min="29" max="29" width="16.28515625" customWidth="1"/>
    <col min="30" max="30" width="17.140625" customWidth="1"/>
    <col min="31" max="31" width="15.42578125" customWidth="1"/>
    <col min="32" max="32" width="13.7109375" customWidth="1"/>
    <col min="33" max="33" width="14.5703125" customWidth="1"/>
    <col min="34" max="35" width="19.42578125" customWidth="1"/>
    <col min="36" max="36" width="11.7109375" customWidth="1"/>
    <col min="37" max="37" width="22.42578125" customWidth="1"/>
    <col min="52" max="52" width="16.42578125" customWidth="1"/>
    <col min="53" max="53" width="12.28515625" customWidth="1"/>
    <col min="54" max="54" width="23.5703125" customWidth="1"/>
    <col min="55" max="55" width="18.28515625" customWidth="1"/>
    <col min="56" max="56" width="18.42578125" customWidth="1"/>
    <col min="58" max="58" width="22.140625" customWidth="1"/>
  </cols>
  <sheetData>
    <row r="4" spans="7:73" x14ac:dyDescent="0.25">
      <c r="O4" s="10" t="s">
        <v>18</v>
      </c>
    </row>
    <row r="5" spans="7:73" x14ac:dyDescent="0.25">
      <c r="O5" s="11">
        <f>14.5</f>
        <v>14.5</v>
      </c>
    </row>
    <row r="6" spans="7:73" x14ac:dyDescent="0.25">
      <c r="O6" s="11">
        <v>9.5</v>
      </c>
      <c r="BL6" s="2" t="s">
        <v>11</v>
      </c>
      <c r="BN6" s="3"/>
      <c r="BP6" s="2"/>
      <c r="BQ6" s="4" t="s">
        <v>12</v>
      </c>
      <c r="BR6" s="3"/>
      <c r="BT6" s="5"/>
    </row>
    <row r="7" spans="7:73" x14ac:dyDescent="0.25">
      <c r="O7" s="11">
        <f>O5*O6</f>
        <v>137.75</v>
      </c>
      <c r="BL7" s="3"/>
      <c r="BN7" s="3"/>
      <c r="BP7" s="3"/>
      <c r="BR7" s="3"/>
      <c r="BT7" s="3"/>
    </row>
    <row r="8" spans="7:73" x14ac:dyDescent="0.25">
      <c r="O8" s="12">
        <f>O7*10^-4</f>
        <v>1.3775000000000001E-2</v>
      </c>
      <c r="BL8" s="3"/>
      <c r="BN8" s="3"/>
      <c r="BP8" s="3"/>
      <c r="BR8" s="3"/>
      <c r="BT8" s="3"/>
    </row>
    <row r="9" spans="7:73" x14ac:dyDescent="0.25">
      <c r="BL9" s="6" t="s">
        <v>13</v>
      </c>
      <c r="BM9" s="7" t="s">
        <v>14</v>
      </c>
      <c r="BN9" s="6" t="s">
        <v>13</v>
      </c>
      <c r="BO9" s="7" t="s">
        <v>14</v>
      </c>
      <c r="BP9" s="6" t="s">
        <v>13</v>
      </c>
      <c r="BQ9" s="7" t="s">
        <v>14</v>
      </c>
      <c r="BR9" s="6" t="s">
        <v>13</v>
      </c>
      <c r="BS9" s="7" t="s">
        <v>14</v>
      </c>
      <c r="BT9" s="6" t="s">
        <v>13</v>
      </c>
      <c r="BU9" s="7" t="s">
        <v>14</v>
      </c>
    </row>
    <row r="10" spans="7:73" x14ac:dyDescent="0.25">
      <c r="BL10" s="6">
        <f>10</f>
        <v>10</v>
      </c>
      <c r="BM10" s="8">
        <v>1.7110000000000001</v>
      </c>
      <c r="BN10" s="6">
        <v>14</v>
      </c>
      <c r="BO10" s="9">
        <v>1.4750000000000001</v>
      </c>
      <c r="BP10" s="6">
        <v>18</v>
      </c>
      <c r="BQ10" s="9">
        <v>1.276</v>
      </c>
      <c r="BR10" s="6">
        <v>22</v>
      </c>
      <c r="BS10" s="9">
        <v>1.109</v>
      </c>
      <c r="BT10" s="6">
        <v>26</v>
      </c>
      <c r="BU10" s="9">
        <v>0.97099999999999997</v>
      </c>
    </row>
    <row r="11" spans="7:73" x14ac:dyDescent="0.25">
      <c r="BL11" s="6">
        <f>10.1</f>
        <v>10.1</v>
      </c>
      <c r="BM11" s="9">
        <v>1.7050000000000001</v>
      </c>
      <c r="BN11" s="6">
        <v>14.1</v>
      </c>
      <c r="BO11" s="9">
        <v>1.4690000000000001</v>
      </c>
      <c r="BP11" s="6">
        <v>18.100000000000001</v>
      </c>
      <c r="BQ11" s="9">
        <v>1.272</v>
      </c>
      <c r="BR11" s="6">
        <v>22.1</v>
      </c>
      <c r="BS11" s="9">
        <v>1.105</v>
      </c>
      <c r="BT11" s="6">
        <v>26.1</v>
      </c>
      <c r="BU11" s="9">
        <v>0.96799999999999997</v>
      </c>
    </row>
    <row r="12" spans="7:73" x14ac:dyDescent="0.25">
      <c r="T12" s="1" t="s">
        <v>4</v>
      </c>
      <c r="U12" s="1"/>
      <c r="V12" s="1"/>
      <c r="W12" s="1" t="s">
        <v>5</v>
      </c>
      <c r="X12" s="1"/>
      <c r="Y12" s="1" t="s">
        <v>6</v>
      </c>
      <c r="Z12" s="1"/>
      <c r="BL12" s="6">
        <f>10.2</f>
        <v>10.199999999999999</v>
      </c>
      <c r="BM12" s="9">
        <v>1.698</v>
      </c>
      <c r="BN12" s="6">
        <v>14.2</v>
      </c>
      <c r="BO12" s="9">
        <v>1.464</v>
      </c>
      <c r="BP12" s="6">
        <v>18.2</v>
      </c>
      <c r="BQ12" s="9">
        <v>1.2669999999999999</v>
      </c>
      <c r="BR12" s="6">
        <v>22.2</v>
      </c>
      <c r="BS12" s="9">
        <v>1.101</v>
      </c>
      <c r="BT12" s="6">
        <v>26.2</v>
      </c>
      <c r="BU12" s="9">
        <v>0.96499999999999997</v>
      </c>
    </row>
    <row r="13" spans="7:73" x14ac:dyDescent="0.25">
      <c r="G13" s="1" t="s">
        <v>0</v>
      </c>
      <c r="H13" s="1" t="s">
        <v>1</v>
      </c>
      <c r="I13" s="1" t="s">
        <v>2</v>
      </c>
      <c r="J13" s="13" t="s">
        <v>3</v>
      </c>
      <c r="K13" s="13" t="s">
        <v>15</v>
      </c>
      <c r="L13" s="13" t="s">
        <v>16</v>
      </c>
      <c r="M13" s="13" t="s">
        <v>17</v>
      </c>
      <c r="S13" t="s">
        <v>0</v>
      </c>
      <c r="T13" t="s">
        <v>7</v>
      </c>
      <c r="U13" t="s">
        <v>8</v>
      </c>
      <c r="V13" s="15" t="s">
        <v>9</v>
      </c>
      <c r="W13" t="s">
        <v>7</v>
      </c>
      <c r="X13" t="s">
        <v>8</v>
      </c>
      <c r="Y13" t="s">
        <v>7</v>
      </c>
      <c r="Z13" t="s">
        <v>8</v>
      </c>
      <c r="AA13" t="s">
        <v>9</v>
      </c>
      <c r="AB13" t="s">
        <v>10</v>
      </c>
      <c r="AC13" t="s">
        <v>1</v>
      </c>
      <c r="AD13" s="13" t="s">
        <v>15</v>
      </c>
      <c r="AE13" s="13" t="s">
        <v>19</v>
      </c>
      <c r="AF13" s="13" t="s">
        <v>20</v>
      </c>
      <c r="AG13" s="13" t="s">
        <v>21</v>
      </c>
      <c r="AH13" s="14" t="s">
        <v>22</v>
      </c>
      <c r="AI13" s="21" t="s">
        <v>28</v>
      </c>
      <c r="AJ13" s="13" t="s">
        <v>23</v>
      </c>
      <c r="AK13" s="20" t="s">
        <v>23</v>
      </c>
      <c r="AX13" t="s">
        <v>0</v>
      </c>
      <c r="AY13" t="s">
        <v>1</v>
      </c>
      <c r="AZ13" t="s">
        <v>2</v>
      </c>
      <c r="BA13" s="17" t="s">
        <v>3</v>
      </c>
      <c r="BB13" s="13" t="s">
        <v>15</v>
      </c>
      <c r="BC13" s="13" t="s">
        <v>16</v>
      </c>
      <c r="BD13" s="13" t="s">
        <v>17</v>
      </c>
      <c r="BE13" s="13" t="s">
        <v>24</v>
      </c>
      <c r="BF13" s="20" t="s">
        <v>24</v>
      </c>
      <c r="BL13" s="6">
        <f>10.3</f>
        <v>10.3</v>
      </c>
      <c r="BM13" s="9">
        <v>1.6919999999999999</v>
      </c>
      <c r="BN13" s="6">
        <v>14.3</v>
      </c>
      <c r="BO13" s="9">
        <v>1.4590000000000001</v>
      </c>
      <c r="BP13" s="6">
        <v>18.3</v>
      </c>
      <c r="BQ13" s="9">
        <v>1.262</v>
      </c>
      <c r="BR13" s="6">
        <v>22.3</v>
      </c>
      <c r="BS13" s="9">
        <v>1.097</v>
      </c>
      <c r="BT13" s="6">
        <v>26.3</v>
      </c>
      <c r="BU13" s="9">
        <v>0.96199999999999997</v>
      </c>
    </row>
    <row r="14" spans="7:73" x14ac:dyDescent="0.25">
      <c r="G14">
        <v>0</v>
      </c>
      <c r="H14">
        <f>15</f>
        <v>15</v>
      </c>
      <c r="I14">
        <v>7</v>
      </c>
      <c r="J14">
        <f>I14*10^-3</f>
        <v>7.0000000000000001E-3</v>
      </c>
      <c r="K14">
        <f>H14/3600</f>
        <v>4.1666666666666666E-3</v>
      </c>
      <c r="L14">
        <f>J14/K14</f>
        <v>1.6800000000000002</v>
      </c>
      <c r="M14">
        <f>J14/(K14*$O$8)</f>
        <v>121.9600725952813</v>
      </c>
      <c r="S14">
        <v>0</v>
      </c>
      <c r="T14">
        <v>38.9</v>
      </c>
      <c r="U14">
        <v>2.6800000000000001E-2</v>
      </c>
      <c r="V14" s="15">
        <v>22</v>
      </c>
      <c r="W14">
        <v>19.2</v>
      </c>
      <c r="X14">
        <v>1.2699999999999999E-2</v>
      </c>
      <c r="Y14">
        <v>1.9</v>
      </c>
      <c r="Z14">
        <v>1.4E-3</v>
      </c>
      <c r="AA14">
        <v>23.8</v>
      </c>
      <c r="AB14">
        <v>7.4</v>
      </c>
      <c r="AC14">
        <f>15</f>
        <v>15</v>
      </c>
      <c r="AD14">
        <f>AC14/3600</f>
        <v>4.1666666666666666E-3</v>
      </c>
      <c r="AE14">
        <f>AB14*10^-3</f>
        <v>7.4000000000000003E-3</v>
      </c>
      <c r="AF14">
        <f>AE14/AD14</f>
        <v>1.776</v>
      </c>
      <c r="AG14">
        <f>AE14/(AD14*$O$8)</f>
        <v>128.92921960072596</v>
      </c>
      <c r="AH14" s="15">
        <f>AG14*BS10</f>
        <v>142.98250453720507</v>
      </c>
      <c r="AI14" s="22">
        <f>AH14/$AH$14</f>
        <v>1</v>
      </c>
      <c r="AJ14" s="18">
        <f>($AH$14-AH14)/$AH$14</f>
        <v>0</v>
      </c>
      <c r="AK14" s="18">
        <f>AJ22</f>
        <v>0.14108156849365136</v>
      </c>
      <c r="AX14">
        <v>0</v>
      </c>
      <c r="AY14">
        <f>15</f>
        <v>15</v>
      </c>
      <c r="AZ14">
        <v>7.1</v>
      </c>
      <c r="BA14">
        <f>AZ14*10^-3</f>
        <v>7.0999999999999995E-3</v>
      </c>
      <c r="BB14">
        <f>AY14/3600</f>
        <v>4.1666666666666666E-3</v>
      </c>
      <c r="BC14">
        <f>BA14/BB14</f>
        <v>1.704</v>
      </c>
      <c r="BD14">
        <f>BA14/(BB14*$O$8)</f>
        <v>123.70235934664245</v>
      </c>
      <c r="BE14" s="18">
        <f t="shared" ref="BE14:BE26" si="0">(BD14/M14)</f>
        <v>1.0142857142857142</v>
      </c>
      <c r="BF14" s="18">
        <f>BD26/M26</f>
        <v>0.88749999999999996</v>
      </c>
      <c r="BL14" s="6">
        <f>10.4</f>
        <v>10.4</v>
      </c>
      <c r="BM14" s="9">
        <v>1.6859999999999999</v>
      </c>
      <c r="BN14" s="6">
        <v>14.4</v>
      </c>
      <c r="BO14" s="9">
        <v>1.4530000000000001</v>
      </c>
      <c r="BP14" s="6">
        <v>18.399999999999999</v>
      </c>
      <c r="BQ14" s="9">
        <v>1.258</v>
      </c>
      <c r="BR14" s="6">
        <v>22.4</v>
      </c>
      <c r="BS14" s="9">
        <v>1.093</v>
      </c>
      <c r="BT14" s="6">
        <v>26.4</v>
      </c>
      <c r="BU14" s="9">
        <v>0.95899999999999996</v>
      </c>
    </row>
    <row r="15" spans="7:73" x14ac:dyDescent="0.25">
      <c r="G15">
        <v>10</v>
      </c>
      <c r="H15">
        <f>15</f>
        <v>15</v>
      </c>
      <c r="I15">
        <v>7.2</v>
      </c>
      <c r="J15">
        <f t="shared" ref="J15:J26" si="1">I15*10^-3</f>
        <v>7.2000000000000007E-3</v>
      </c>
      <c r="K15">
        <f t="shared" ref="K15:K26" si="2">H15/3600</f>
        <v>4.1666666666666666E-3</v>
      </c>
      <c r="L15">
        <f t="shared" ref="L15:L26" si="3">J15/K15</f>
        <v>1.7280000000000002</v>
      </c>
      <c r="M15">
        <f>J15/(K15*$O$8)</f>
        <v>125.44464609800363</v>
      </c>
      <c r="S15">
        <v>30</v>
      </c>
      <c r="T15">
        <v>42.1</v>
      </c>
      <c r="U15">
        <v>2.69E-2</v>
      </c>
      <c r="V15" s="15">
        <v>24.9</v>
      </c>
      <c r="W15">
        <v>42.8</v>
      </c>
      <c r="X15">
        <v>2.7900000000000001E-2</v>
      </c>
      <c r="Y15">
        <v>1.5</v>
      </c>
      <c r="Z15">
        <v>1.1999999999999999E-3</v>
      </c>
      <c r="AA15">
        <v>23.9</v>
      </c>
      <c r="AB15">
        <v>7.4</v>
      </c>
      <c r="AC15">
        <f>15</f>
        <v>15</v>
      </c>
      <c r="AD15">
        <f t="shared" ref="AD15:AD22" si="4">AC15/3600</f>
        <v>4.1666666666666666E-3</v>
      </c>
      <c r="AE15">
        <f t="shared" ref="AE15:AE23" si="5">AB15*10^-3</f>
        <v>7.4000000000000003E-3</v>
      </c>
      <c r="AF15">
        <f t="shared" ref="AF15:AF22" si="6">AE15/AD15</f>
        <v>1.776</v>
      </c>
      <c r="AG15">
        <f t="shared" ref="AG15:AG22" si="7">AE15/(AD15*$O$8)</f>
        <v>128.92921960072596</v>
      </c>
      <c r="AH15" s="15">
        <f>AG15*BS39</f>
        <v>129.31600725952813</v>
      </c>
      <c r="AI15" s="22">
        <f t="shared" ref="AI15:AI22" si="8">AH15/$AH$14</f>
        <v>0.90441839495040588</v>
      </c>
      <c r="AJ15" s="18">
        <f>($AH$14-AH15)/$AH$14</f>
        <v>9.5581605049594148E-2</v>
      </c>
      <c r="AX15">
        <v>10</v>
      </c>
      <c r="AY15">
        <f>15</f>
        <v>15</v>
      </c>
      <c r="AZ15">
        <v>7.2</v>
      </c>
      <c r="BA15">
        <f t="shared" ref="BA15:BA26" si="9">AZ15*10^-3</f>
        <v>7.2000000000000007E-3</v>
      </c>
      <c r="BB15">
        <f t="shared" ref="BB15:BB26" si="10">AY15/3600</f>
        <v>4.1666666666666666E-3</v>
      </c>
      <c r="BC15">
        <f t="shared" ref="BC15:BC26" si="11">BA15/BB15</f>
        <v>1.7280000000000002</v>
      </c>
      <c r="BD15">
        <f t="shared" ref="BD15:BD26" si="12">BA15/(BB15*$O$8)</f>
        <v>125.44464609800363</v>
      </c>
      <c r="BE15" s="18">
        <f t="shared" si="0"/>
        <v>1</v>
      </c>
      <c r="BL15" s="6">
        <v>10.5</v>
      </c>
      <c r="BM15" s="9">
        <v>1.679</v>
      </c>
      <c r="BN15" s="6">
        <v>14.5</v>
      </c>
      <c r="BO15" s="9">
        <v>1.448</v>
      </c>
      <c r="BP15" s="6">
        <v>18.5</v>
      </c>
      <c r="BQ15" s="9">
        <v>1.254</v>
      </c>
      <c r="BR15" s="6">
        <v>22.5</v>
      </c>
      <c r="BS15" s="9">
        <v>1.0900000000000001</v>
      </c>
      <c r="BT15" s="6">
        <v>26.5</v>
      </c>
      <c r="BU15" s="9">
        <v>0.95699999999999996</v>
      </c>
    </row>
    <row r="16" spans="7:73" x14ac:dyDescent="0.25">
      <c r="G16">
        <v>20</v>
      </c>
      <c r="H16">
        <f>15</f>
        <v>15</v>
      </c>
      <c r="I16">
        <v>6.8</v>
      </c>
      <c r="J16">
        <f t="shared" si="1"/>
        <v>6.7999999999999996E-3</v>
      </c>
      <c r="K16">
        <f t="shared" si="2"/>
        <v>4.1666666666666666E-3</v>
      </c>
      <c r="L16">
        <f t="shared" si="3"/>
        <v>1.6319999999999999</v>
      </c>
      <c r="M16">
        <f t="shared" ref="M16:M26" si="13">J16/(K16*$O$8)</f>
        <v>118.47549909255896</v>
      </c>
      <c r="S16">
        <v>60</v>
      </c>
      <c r="T16">
        <v>43.7</v>
      </c>
      <c r="U16">
        <v>2.8500000000000001E-2</v>
      </c>
      <c r="V16" s="15">
        <v>24.9</v>
      </c>
      <c r="W16">
        <v>46.5</v>
      </c>
      <c r="X16">
        <v>2.9499999999999998E-2</v>
      </c>
      <c r="Y16">
        <v>1.7</v>
      </c>
      <c r="Z16">
        <v>1.1999999999999999E-3</v>
      </c>
      <c r="AA16">
        <v>24.8</v>
      </c>
      <c r="AB16">
        <v>7.4</v>
      </c>
      <c r="AC16">
        <f>15</f>
        <v>15</v>
      </c>
      <c r="AD16">
        <f t="shared" si="4"/>
        <v>4.1666666666666666E-3</v>
      </c>
      <c r="AE16">
        <f t="shared" si="5"/>
        <v>7.4000000000000003E-3</v>
      </c>
      <c r="AF16">
        <f t="shared" si="6"/>
        <v>1.776</v>
      </c>
      <c r="AG16">
        <f t="shared" si="7"/>
        <v>128.92921960072596</v>
      </c>
      <c r="AH16" s="15">
        <f>AG16*BS39</f>
        <v>129.31600725952813</v>
      </c>
      <c r="AI16" s="22">
        <f t="shared" si="8"/>
        <v>0.90441839495040588</v>
      </c>
      <c r="AJ16" s="18">
        <f t="shared" ref="AJ16:AJ22" si="14">($AH$14-AH16)/$AH$14</f>
        <v>9.5581605049594148E-2</v>
      </c>
      <c r="AX16">
        <v>20</v>
      </c>
      <c r="AY16">
        <f>15</f>
        <v>15</v>
      </c>
      <c r="AZ16">
        <v>7</v>
      </c>
      <c r="BA16">
        <f t="shared" si="9"/>
        <v>7.0000000000000001E-3</v>
      </c>
      <c r="BB16">
        <f t="shared" si="10"/>
        <v>4.1666666666666666E-3</v>
      </c>
      <c r="BC16">
        <f t="shared" si="11"/>
        <v>1.6800000000000002</v>
      </c>
      <c r="BD16">
        <f t="shared" si="12"/>
        <v>121.9600725952813</v>
      </c>
      <c r="BE16" s="18">
        <f t="shared" si="0"/>
        <v>1.0294117647058825</v>
      </c>
      <c r="BL16" s="6">
        <v>10.6</v>
      </c>
      <c r="BM16" s="9">
        <v>1.673</v>
      </c>
      <c r="BN16" s="6">
        <v>14.6</v>
      </c>
      <c r="BO16" s="9">
        <v>1.4430000000000001</v>
      </c>
      <c r="BP16" s="6">
        <v>18.600000000000001</v>
      </c>
      <c r="BQ16" s="9">
        <v>1.2490000000000001</v>
      </c>
      <c r="BR16" s="6">
        <v>22.6</v>
      </c>
      <c r="BS16" s="9">
        <v>1.0860000000000001</v>
      </c>
      <c r="BT16" s="6">
        <v>26.6</v>
      </c>
      <c r="BU16" s="9">
        <v>0.95399999999999996</v>
      </c>
    </row>
    <row r="17" spans="7:73" x14ac:dyDescent="0.25">
      <c r="G17">
        <v>30</v>
      </c>
      <c r="H17">
        <f>15</f>
        <v>15</v>
      </c>
      <c r="I17">
        <v>8.6</v>
      </c>
      <c r="J17">
        <f t="shared" si="1"/>
        <v>8.6E-3</v>
      </c>
      <c r="K17">
        <f t="shared" si="2"/>
        <v>4.1666666666666666E-3</v>
      </c>
      <c r="L17">
        <f t="shared" si="3"/>
        <v>2.0640000000000001</v>
      </c>
      <c r="M17">
        <f t="shared" si="13"/>
        <v>149.83666061705989</v>
      </c>
      <c r="S17">
        <v>90</v>
      </c>
      <c r="T17">
        <v>50.3</v>
      </c>
      <c r="U17">
        <v>3.2099999999999997E-2</v>
      </c>
      <c r="V17" s="15">
        <v>25.9</v>
      </c>
      <c r="W17">
        <v>56.1</v>
      </c>
      <c r="X17">
        <v>3.2000000000000001E-2</v>
      </c>
      <c r="Y17">
        <v>2.1</v>
      </c>
      <c r="Z17">
        <v>1.4E-3</v>
      </c>
      <c r="AA17">
        <v>24.1</v>
      </c>
      <c r="AB17">
        <v>7.4</v>
      </c>
      <c r="AC17">
        <f>15</f>
        <v>15</v>
      </c>
      <c r="AD17">
        <f t="shared" si="4"/>
        <v>4.1666666666666666E-3</v>
      </c>
      <c r="AE17">
        <f t="shared" si="5"/>
        <v>7.4000000000000003E-3</v>
      </c>
      <c r="AF17">
        <f t="shared" si="6"/>
        <v>1.776</v>
      </c>
      <c r="AG17">
        <f t="shared" si="7"/>
        <v>128.92921960072596</v>
      </c>
      <c r="AH17" s="15">
        <f>AG17*BS49</f>
        <v>125.57705989110708</v>
      </c>
      <c r="AI17" s="22">
        <f t="shared" si="8"/>
        <v>0.87826871055004518</v>
      </c>
      <c r="AJ17" s="18">
        <f>($AH$14-AH17)/$AH$14</f>
        <v>0.12173128944995483</v>
      </c>
      <c r="AX17">
        <v>30</v>
      </c>
      <c r="AY17">
        <f>15</f>
        <v>15</v>
      </c>
      <c r="AZ17">
        <v>6.9</v>
      </c>
      <c r="BA17">
        <f t="shared" si="9"/>
        <v>6.9000000000000008E-3</v>
      </c>
      <c r="BB17">
        <f t="shared" si="10"/>
        <v>4.1666666666666666E-3</v>
      </c>
      <c r="BC17">
        <f t="shared" si="11"/>
        <v>1.6560000000000001</v>
      </c>
      <c r="BD17">
        <f t="shared" si="12"/>
        <v>120.21778584392015</v>
      </c>
      <c r="BE17" s="18">
        <f t="shared" si="0"/>
        <v>0.80232558139534893</v>
      </c>
      <c r="BL17" s="6">
        <v>10.7</v>
      </c>
      <c r="BM17" s="9">
        <v>1.667</v>
      </c>
      <c r="BN17" s="6">
        <v>14.7</v>
      </c>
      <c r="BO17" s="9">
        <v>1.4370000000000001</v>
      </c>
      <c r="BP17" s="6">
        <v>18.7</v>
      </c>
      <c r="BQ17" s="9">
        <v>1.2450000000000001</v>
      </c>
      <c r="BR17" s="6">
        <v>22.7</v>
      </c>
      <c r="BS17" s="9">
        <v>1.0820000000000001</v>
      </c>
      <c r="BT17" s="6">
        <v>26.7</v>
      </c>
      <c r="BU17" s="9">
        <v>0.95099999999999996</v>
      </c>
    </row>
    <row r="18" spans="7:73" x14ac:dyDescent="0.25">
      <c r="G18">
        <v>40</v>
      </c>
      <c r="H18">
        <f>15</f>
        <v>15</v>
      </c>
      <c r="I18">
        <v>7.8</v>
      </c>
      <c r="J18">
        <f t="shared" si="1"/>
        <v>7.7999999999999996E-3</v>
      </c>
      <c r="K18">
        <f t="shared" si="2"/>
        <v>4.1666666666666666E-3</v>
      </c>
      <c r="L18">
        <f t="shared" si="3"/>
        <v>1.8719999999999999</v>
      </c>
      <c r="M18">
        <f t="shared" si="13"/>
        <v>135.89836660617058</v>
      </c>
      <c r="S18">
        <v>120</v>
      </c>
      <c r="T18">
        <v>56</v>
      </c>
      <c r="U18">
        <v>3.5900000000000001E-2</v>
      </c>
      <c r="V18" s="15">
        <v>26.3</v>
      </c>
      <c r="W18">
        <v>59.5</v>
      </c>
      <c r="X18">
        <v>3.7199999999999997E-2</v>
      </c>
      <c r="Y18">
        <v>2.2000000000000002</v>
      </c>
      <c r="Z18">
        <v>1.5E-3</v>
      </c>
      <c r="AA18">
        <v>24.2</v>
      </c>
      <c r="AB18">
        <v>7.4</v>
      </c>
      <c r="AC18">
        <f>15</f>
        <v>15</v>
      </c>
      <c r="AD18">
        <f t="shared" si="4"/>
        <v>4.1666666666666666E-3</v>
      </c>
      <c r="AE18">
        <f t="shared" si="5"/>
        <v>7.4000000000000003E-3</v>
      </c>
      <c r="AF18">
        <f t="shared" si="6"/>
        <v>1.776</v>
      </c>
      <c r="AG18">
        <f t="shared" si="7"/>
        <v>128.92921960072596</v>
      </c>
      <c r="AH18" s="15">
        <f>AG18*BU13</f>
        <v>124.02990925589836</v>
      </c>
      <c r="AI18" s="22">
        <f t="shared" si="8"/>
        <v>0.86744815148782684</v>
      </c>
      <c r="AJ18" s="18">
        <f t="shared" si="14"/>
        <v>0.13255184851217314</v>
      </c>
      <c r="AX18">
        <v>40</v>
      </c>
      <c r="AY18">
        <f>15</f>
        <v>15</v>
      </c>
      <c r="AZ18">
        <v>6.8</v>
      </c>
      <c r="BA18">
        <f t="shared" si="9"/>
        <v>6.7999999999999996E-3</v>
      </c>
      <c r="BB18">
        <f t="shared" si="10"/>
        <v>4.1666666666666666E-3</v>
      </c>
      <c r="BC18">
        <f t="shared" si="11"/>
        <v>1.6319999999999999</v>
      </c>
      <c r="BD18">
        <f t="shared" si="12"/>
        <v>118.47549909255896</v>
      </c>
      <c r="BE18" s="18">
        <f t="shared" si="0"/>
        <v>0.8717948717948717</v>
      </c>
      <c r="BL18" s="6">
        <v>10.8</v>
      </c>
      <c r="BM18" s="9">
        <v>1.66</v>
      </c>
      <c r="BN18" s="6">
        <v>14.8</v>
      </c>
      <c r="BO18" s="9">
        <v>1.4319999999999999</v>
      </c>
      <c r="BP18" s="6">
        <v>18.8</v>
      </c>
      <c r="BQ18" s="9">
        <v>1.24</v>
      </c>
      <c r="BR18" s="6">
        <v>22.8</v>
      </c>
      <c r="BS18" s="9">
        <v>1.0780000000000001</v>
      </c>
      <c r="BT18" s="6">
        <v>26.8</v>
      </c>
      <c r="BU18" s="9">
        <v>0.94799999999999995</v>
      </c>
    </row>
    <row r="19" spans="7:73" x14ac:dyDescent="0.25">
      <c r="G19">
        <v>50</v>
      </c>
      <c r="H19">
        <f>15</f>
        <v>15</v>
      </c>
      <c r="I19">
        <v>7.2</v>
      </c>
      <c r="J19">
        <f t="shared" si="1"/>
        <v>7.2000000000000007E-3</v>
      </c>
      <c r="K19">
        <f t="shared" si="2"/>
        <v>4.1666666666666666E-3</v>
      </c>
      <c r="L19">
        <f t="shared" si="3"/>
        <v>1.7280000000000002</v>
      </c>
      <c r="M19">
        <f t="shared" si="13"/>
        <v>125.44464609800363</v>
      </c>
      <c r="S19">
        <v>150</v>
      </c>
      <c r="T19">
        <v>64.3</v>
      </c>
      <c r="U19">
        <v>4.1300000000000003E-2</v>
      </c>
      <c r="V19" s="15">
        <v>26.5</v>
      </c>
      <c r="W19">
        <v>61.8</v>
      </c>
      <c r="X19">
        <v>4.02E-2</v>
      </c>
      <c r="Y19">
        <v>2</v>
      </c>
      <c r="Z19">
        <v>1.2999999999999999E-3</v>
      </c>
      <c r="AA19">
        <v>24.4</v>
      </c>
      <c r="AB19">
        <v>7.4</v>
      </c>
      <c r="AC19">
        <f>15</f>
        <v>15</v>
      </c>
      <c r="AD19">
        <f t="shared" si="4"/>
        <v>4.1666666666666666E-3</v>
      </c>
      <c r="AE19">
        <f t="shared" si="5"/>
        <v>7.4000000000000003E-3</v>
      </c>
      <c r="AF19">
        <f t="shared" si="6"/>
        <v>1.776</v>
      </c>
      <c r="AG19">
        <f t="shared" si="7"/>
        <v>128.92921960072596</v>
      </c>
      <c r="AH19" s="15">
        <f>AG19*BU15</f>
        <v>123.38526315789474</v>
      </c>
      <c r="AI19" s="22">
        <f t="shared" si="8"/>
        <v>0.86293958521190273</v>
      </c>
      <c r="AJ19" s="18">
        <f t="shared" si="14"/>
        <v>0.1370604147880973</v>
      </c>
      <c r="AX19">
        <v>50</v>
      </c>
      <c r="AY19">
        <f>15</f>
        <v>15</v>
      </c>
      <c r="AZ19">
        <v>7.3</v>
      </c>
      <c r="BA19">
        <f t="shared" si="9"/>
        <v>7.3000000000000001E-3</v>
      </c>
      <c r="BB19">
        <f t="shared" si="10"/>
        <v>4.1666666666666666E-3</v>
      </c>
      <c r="BC19">
        <f t="shared" si="11"/>
        <v>1.752</v>
      </c>
      <c r="BD19">
        <f t="shared" si="12"/>
        <v>127.18693284936478</v>
      </c>
      <c r="BE19" s="18">
        <f t="shared" si="0"/>
        <v>1.0138888888888888</v>
      </c>
      <c r="BL19" s="6">
        <v>10.9</v>
      </c>
      <c r="BM19" s="9">
        <v>1.6539999999999999</v>
      </c>
      <c r="BN19" s="6">
        <v>14.9</v>
      </c>
      <c r="BO19" s="9">
        <v>1.427</v>
      </c>
      <c r="BP19" s="6">
        <v>18.899999999999999</v>
      </c>
      <c r="BQ19" s="9">
        <v>1.236</v>
      </c>
      <c r="BR19" s="6">
        <v>22.9</v>
      </c>
      <c r="BS19" s="9">
        <v>1.075</v>
      </c>
      <c r="BT19" s="6">
        <v>26.9</v>
      </c>
      <c r="BU19" s="9">
        <v>0.94499999999999995</v>
      </c>
    </row>
    <row r="20" spans="7:73" x14ac:dyDescent="0.25">
      <c r="G20">
        <v>60</v>
      </c>
      <c r="H20">
        <f>15</f>
        <v>15</v>
      </c>
      <c r="I20">
        <v>7.8</v>
      </c>
      <c r="J20">
        <f t="shared" si="1"/>
        <v>7.7999999999999996E-3</v>
      </c>
      <c r="K20">
        <f t="shared" si="2"/>
        <v>4.1666666666666666E-3</v>
      </c>
      <c r="L20">
        <f t="shared" si="3"/>
        <v>1.8719999999999999</v>
      </c>
      <c r="M20">
        <f t="shared" si="13"/>
        <v>135.89836660617058</v>
      </c>
      <c r="S20">
        <v>180</v>
      </c>
      <c r="T20">
        <v>71.5</v>
      </c>
      <c r="U20">
        <v>4.5199999999999997E-2</v>
      </c>
      <c r="V20" s="15">
        <v>26.6</v>
      </c>
      <c r="W20">
        <v>78.2</v>
      </c>
      <c r="X20">
        <v>4.9500000000000002E-2</v>
      </c>
      <c r="Y20">
        <v>1.8</v>
      </c>
      <c r="Z20">
        <v>1.2999999999999999E-3</v>
      </c>
      <c r="AA20">
        <v>24.1</v>
      </c>
      <c r="AB20">
        <v>7.3</v>
      </c>
      <c r="AC20">
        <f>15</f>
        <v>15</v>
      </c>
      <c r="AD20">
        <f t="shared" si="4"/>
        <v>4.1666666666666666E-3</v>
      </c>
      <c r="AE20">
        <f t="shared" si="5"/>
        <v>7.3000000000000001E-3</v>
      </c>
      <c r="AF20">
        <f t="shared" si="6"/>
        <v>1.752</v>
      </c>
      <c r="AG20">
        <f t="shared" si="7"/>
        <v>127.18693284936478</v>
      </c>
      <c r="AH20" s="15">
        <f>AG20*BU16</f>
        <v>121.33633393829399</v>
      </c>
      <c r="AI20" s="22">
        <f t="shared" si="8"/>
        <v>0.84860965564301893</v>
      </c>
      <c r="AJ20" s="18">
        <f t="shared" si="14"/>
        <v>0.15139034435698107</v>
      </c>
      <c r="AX20">
        <v>60</v>
      </c>
      <c r="AY20">
        <f>15</f>
        <v>15</v>
      </c>
      <c r="AZ20">
        <v>7.4</v>
      </c>
      <c r="BA20">
        <f t="shared" si="9"/>
        <v>7.4000000000000003E-3</v>
      </c>
      <c r="BB20">
        <f t="shared" si="10"/>
        <v>4.1666666666666666E-3</v>
      </c>
      <c r="BC20">
        <f t="shared" si="11"/>
        <v>1.776</v>
      </c>
      <c r="BD20">
        <f t="shared" si="12"/>
        <v>128.92921960072596</v>
      </c>
      <c r="BE20" s="18">
        <f t="shared" si="0"/>
        <v>0.9487179487179489</v>
      </c>
      <c r="BL20" s="6">
        <v>11</v>
      </c>
      <c r="BM20" s="9">
        <v>1.6479999999999999</v>
      </c>
      <c r="BN20" s="6">
        <v>15</v>
      </c>
      <c r="BO20" s="9">
        <v>1.4219999999999999</v>
      </c>
      <c r="BP20" s="6">
        <v>19</v>
      </c>
      <c r="BQ20" s="9">
        <v>1.232</v>
      </c>
      <c r="BR20" s="6">
        <v>23</v>
      </c>
      <c r="BS20" s="9">
        <v>1.071</v>
      </c>
      <c r="BT20" s="6">
        <v>27</v>
      </c>
      <c r="BU20" s="9">
        <v>0.94299999999999995</v>
      </c>
    </row>
    <row r="21" spans="7:73" x14ac:dyDescent="0.25">
      <c r="G21">
        <v>70</v>
      </c>
      <c r="H21">
        <f>15</f>
        <v>15</v>
      </c>
      <c r="I21">
        <v>8</v>
      </c>
      <c r="J21">
        <f t="shared" si="1"/>
        <v>8.0000000000000002E-3</v>
      </c>
      <c r="K21">
        <f t="shared" si="2"/>
        <v>4.1666666666666666E-3</v>
      </c>
      <c r="L21">
        <f t="shared" si="3"/>
        <v>1.9200000000000002</v>
      </c>
      <c r="M21">
        <f t="shared" si="13"/>
        <v>139.38294010889291</v>
      </c>
      <c r="S21">
        <v>210</v>
      </c>
      <c r="T21">
        <v>74.900000000000006</v>
      </c>
      <c r="U21">
        <v>4.7699999999999999E-2</v>
      </c>
      <c r="V21" s="15">
        <v>26.1</v>
      </c>
      <c r="W21">
        <v>94.3</v>
      </c>
      <c r="X21">
        <v>5.8599999999999999E-2</v>
      </c>
      <c r="Y21">
        <v>2.2999999999999998</v>
      </c>
      <c r="Z21">
        <v>1.6000000000000001E-3</v>
      </c>
      <c r="AA21">
        <v>23.9</v>
      </c>
      <c r="AB21">
        <v>7</v>
      </c>
      <c r="AC21">
        <f>15</f>
        <v>15</v>
      </c>
      <c r="AD21">
        <f t="shared" si="4"/>
        <v>4.1666666666666666E-3</v>
      </c>
      <c r="AE21">
        <f t="shared" si="5"/>
        <v>7.0000000000000001E-3</v>
      </c>
      <c r="AF21">
        <f t="shared" si="6"/>
        <v>1.6800000000000002</v>
      </c>
      <c r="AG21">
        <f t="shared" si="7"/>
        <v>121.9600725952813</v>
      </c>
      <c r="AH21" s="15">
        <f>AG21*BU11</f>
        <v>118.0573502722323</v>
      </c>
      <c r="AI21" s="22">
        <f t="shared" si="8"/>
        <v>0.82567689420710155</v>
      </c>
      <c r="AJ21" s="18">
        <f t="shared" si="14"/>
        <v>0.17432310579289839</v>
      </c>
      <c r="AX21">
        <v>70</v>
      </c>
      <c r="AY21">
        <f>15</f>
        <v>15</v>
      </c>
      <c r="AZ21">
        <v>7.4</v>
      </c>
      <c r="BA21">
        <f t="shared" si="9"/>
        <v>7.4000000000000003E-3</v>
      </c>
      <c r="BB21">
        <f t="shared" si="10"/>
        <v>4.1666666666666666E-3</v>
      </c>
      <c r="BC21">
        <f t="shared" si="11"/>
        <v>1.776</v>
      </c>
      <c r="BD21">
        <f t="shared" si="12"/>
        <v>128.92921960072596</v>
      </c>
      <c r="BE21" s="18">
        <f t="shared" si="0"/>
        <v>0.92500000000000016</v>
      </c>
      <c r="BL21" s="6">
        <v>11.1</v>
      </c>
      <c r="BM21" s="9">
        <v>1.6419999999999999</v>
      </c>
      <c r="BN21" s="6">
        <v>15.1</v>
      </c>
      <c r="BO21" s="9">
        <v>1.417</v>
      </c>
      <c r="BP21" s="6">
        <v>19.100000000000001</v>
      </c>
      <c r="BQ21" s="9">
        <v>1.2270000000000001</v>
      </c>
      <c r="BR21" s="6">
        <v>23.1</v>
      </c>
      <c r="BS21" s="9">
        <v>1.0669999999999999</v>
      </c>
      <c r="BT21" s="6">
        <v>27.1</v>
      </c>
      <c r="BU21" s="9">
        <v>0.94</v>
      </c>
    </row>
    <row r="22" spans="7:73" x14ac:dyDescent="0.25">
      <c r="G22">
        <v>80</v>
      </c>
      <c r="H22">
        <f>15</f>
        <v>15</v>
      </c>
      <c r="I22">
        <v>7.6</v>
      </c>
      <c r="J22">
        <f t="shared" si="1"/>
        <v>7.6E-3</v>
      </c>
      <c r="K22">
        <f t="shared" si="2"/>
        <v>4.1666666666666666E-3</v>
      </c>
      <c r="L22">
        <f t="shared" si="3"/>
        <v>1.8240000000000001</v>
      </c>
      <c r="M22">
        <f t="shared" si="13"/>
        <v>132.41379310344826</v>
      </c>
      <c r="S22">
        <v>240</v>
      </c>
      <c r="T22">
        <v>101.1</v>
      </c>
      <c r="U22">
        <v>6.4799999999999996E-2</v>
      </c>
      <c r="V22" s="15">
        <v>25.7</v>
      </c>
      <c r="W22">
        <v>109.9</v>
      </c>
      <c r="X22">
        <v>6.8599999999999994E-2</v>
      </c>
      <c r="Y22">
        <v>2.5</v>
      </c>
      <c r="Z22">
        <v>1.6000000000000001E-3</v>
      </c>
      <c r="AA22">
        <v>23.8</v>
      </c>
      <c r="AB22">
        <v>7.2</v>
      </c>
      <c r="AC22">
        <f>15</f>
        <v>15</v>
      </c>
      <c r="AD22">
        <f t="shared" si="4"/>
        <v>4.1666666666666666E-3</v>
      </c>
      <c r="AE22">
        <f t="shared" si="5"/>
        <v>7.2000000000000007E-3</v>
      </c>
      <c r="AF22">
        <f t="shared" si="6"/>
        <v>1.7280000000000002</v>
      </c>
      <c r="AG22">
        <f t="shared" si="7"/>
        <v>125.44464609800363</v>
      </c>
      <c r="AH22" s="15">
        <f>AG22*BS47</f>
        <v>122.81030852994556</v>
      </c>
      <c r="AI22" s="22">
        <f t="shared" si="8"/>
        <v>0.85891843150634861</v>
      </c>
      <c r="AJ22" s="18">
        <f t="shared" si="14"/>
        <v>0.14108156849365136</v>
      </c>
      <c r="AX22">
        <v>80</v>
      </c>
      <c r="AY22">
        <f>15</f>
        <v>15</v>
      </c>
      <c r="AZ22">
        <v>7.2</v>
      </c>
      <c r="BA22">
        <f t="shared" si="9"/>
        <v>7.2000000000000007E-3</v>
      </c>
      <c r="BB22">
        <f t="shared" si="10"/>
        <v>4.1666666666666666E-3</v>
      </c>
      <c r="BC22">
        <f t="shared" si="11"/>
        <v>1.7280000000000002</v>
      </c>
      <c r="BD22">
        <f t="shared" si="12"/>
        <v>125.44464609800363</v>
      </c>
      <c r="BE22" s="18">
        <f t="shared" si="0"/>
        <v>0.94736842105263175</v>
      </c>
      <c r="BL22" s="6">
        <v>11.2</v>
      </c>
      <c r="BM22" s="9">
        <v>1.6359999999999999</v>
      </c>
      <c r="BN22" s="6">
        <v>15.2</v>
      </c>
      <c r="BO22" s="9">
        <v>1.411</v>
      </c>
      <c r="BP22" s="6">
        <v>19.2</v>
      </c>
      <c r="BQ22" s="9">
        <v>1.2230000000000001</v>
      </c>
      <c r="BR22" s="6">
        <v>23.2</v>
      </c>
      <c r="BS22" s="9">
        <v>1.0640000000000001</v>
      </c>
      <c r="BT22" s="6">
        <v>27.2</v>
      </c>
      <c r="BU22" s="9">
        <v>0.93700000000000006</v>
      </c>
    </row>
    <row r="23" spans="7:73" x14ac:dyDescent="0.25">
      <c r="G23">
        <v>90</v>
      </c>
      <c r="H23">
        <v>15</v>
      </c>
      <c r="I23">
        <v>7.6</v>
      </c>
      <c r="J23">
        <f t="shared" si="1"/>
        <v>7.6E-3</v>
      </c>
      <c r="K23">
        <f t="shared" si="2"/>
        <v>4.1666666666666666E-3</v>
      </c>
      <c r="L23">
        <f t="shared" si="3"/>
        <v>1.8240000000000001</v>
      </c>
      <c r="M23">
        <f t="shared" si="13"/>
        <v>132.41379310344826</v>
      </c>
      <c r="AB23">
        <v>6.6</v>
      </c>
      <c r="AE23">
        <f t="shared" si="5"/>
        <v>6.6E-3</v>
      </c>
      <c r="AG23" s="1">
        <f>AVERAGE(AG14:AG22)</f>
        <v>127.57410768300059</v>
      </c>
      <c r="AH23" s="16">
        <f>AVERAGE(AH14:AH22)</f>
        <v>126.31230490018149</v>
      </c>
      <c r="AI23" s="23"/>
      <c r="AJ23" s="19"/>
      <c r="AX23">
        <v>90</v>
      </c>
      <c r="AY23">
        <f>15</f>
        <v>15</v>
      </c>
      <c r="AZ23">
        <v>7.1</v>
      </c>
      <c r="BA23">
        <f t="shared" si="9"/>
        <v>7.0999999999999995E-3</v>
      </c>
      <c r="BB23">
        <f t="shared" si="10"/>
        <v>4.1666666666666666E-3</v>
      </c>
      <c r="BC23">
        <f t="shared" si="11"/>
        <v>1.704</v>
      </c>
      <c r="BD23">
        <f>BA23/(BB23*$O$8)</f>
        <v>123.70235934664245</v>
      </c>
      <c r="BE23" s="18">
        <f t="shared" si="0"/>
        <v>0.93421052631578949</v>
      </c>
      <c r="BL23" s="6">
        <v>11.3</v>
      </c>
      <c r="BM23" s="9">
        <v>1.63</v>
      </c>
      <c r="BN23" s="6">
        <v>15.3</v>
      </c>
      <c r="BO23" s="9">
        <v>1.4059999999999999</v>
      </c>
      <c r="BP23" s="6">
        <v>19.3</v>
      </c>
      <c r="BQ23" s="9">
        <v>1.2190000000000001</v>
      </c>
      <c r="BR23" s="6">
        <v>23.3</v>
      </c>
      <c r="BS23" s="9">
        <v>1.06</v>
      </c>
      <c r="BT23" s="6">
        <v>27.3</v>
      </c>
      <c r="BU23" s="9">
        <v>0.93400000000000005</v>
      </c>
    </row>
    <row r="24" spans="7:73" x14ac:dyDescent="0.25">
      <c r="G24">
        <v>100</v>
      </c>
      <c r="H24">
        <v>15</v>
      </c>
      <c r="I24">
        <v>7.8</v>
      </c>
      <c r="J24">
        <f t="shared" si="1"/>
        <v>7.7999999999999996E-3</v>
      </c>
      <c r="K24">
        <f t="shared" si="2"/>
        <v>4.1666666666666666E-3</v>
      </c>
      <c r="L24">
        <f t="shared" si="3"/>
        <v>1.8719999999999999</v>
      </c>
      <c r="M24">
        <f t="shared" si="13"/>
        <v>135.89836660617058</v>
      </c>
      <c r="AX24">
        <v>100</v>
      </c>
      <c r="AY24">
        <f>15</f>
        <v>15</v>
      </c>
      <c r="AZ24">
        <v>7.1</v>
      </c>
      <c r="BA24">
        <f t="shared" si="9"/>
        <v>7.0999999999999995E-3</v>
      </c>
      <c r="BB24">
        <f t="shared" si="10"/>
        <v>4.1666666666666666E-3</v>
      </c>
      <c r="BC24">
        <f t="shared" si="11"/>
        <v>1.704</v>
      </c>
      <c r="BD24">
        <f t="shared" si="12"/>
        <v>123.70235934664245</v>
      </c>
      <c r="BE24" s="18">
        <f t="shared" si="0"/>
        <v>0.91025641025641024</v>
      </c>
      <c r="BL24" s="6">
        <v>11.4</v>
      </c>
      <c r="BM24" s="9">
        <v>1.6240000000000001</v>
      </c>
      <c r="BN24" s="6">
        <v>15.4</v>
      </c>
      <c r="BO24" s="9">
        <v>1.401</v>
      </c>
      <c r="BP24" s="6">
        <v>19.399999999999999</v>
      </c>
      <c r="BQ24" s="9">
        <v>1.214</v>
      </c>
      <c r="BR24" s="6">
        <v>23.4</v>
      </c>
      <c r="BS24" s="9">
        <v>1.056</v>
      </c>
      <c r="BT24" s="6">
        <v>27.4</v>
      </c>
      <c r="BU24" s="9">
        <v>0.93200000000000005</v>
      </c>
    </row>
    <row r="25" spans="7:73" x14ac:dyDescent="0.25">
      <c r="G25">
        <v>110</v>
      </c>
      <c r="H25">
        <v>15</v>
      </c>
      <c r="I25">
        <v>8.1999999999999993</v>
      </c>
      <c r="J25">
        <f t="shared" si="1"/>
        <v>8.199999999999999E-3</v>
      </c>
      <c r="K25">
        <f t="shared" si="2"/>
        <v>4.1666666666666666E-3</v>
      </c>
      <c r="L25">
        <f t="shared" si="3"/>
        <v>1.9679999999999997</v>
      </c>
      <c r="M25">
        <f t="shared" si="13"/>
        <v>142.86751361161521</v>
      </c>
      <c r="AX25">
        <v>110</v>
      </c>
      <c r="AY25">
        <f>15</f>
        <v>15</v>
      </c>
      <c r="AZ25">
        <v>7.1</v>
      </c>
      <c r="BA25">
        <f t="shared" si="9"/>
        <v>7.0999999999999995E-3</v>
      </c>
      <c r="BB25">
        <f t="shared" si="10"/>
        <v>4.1666666666666666E-3</v>
      </c>
      <c r="BC25">
        <f t="shared" si="11"/>
        <v>1.704</v>
      </c>
      <c r="BD25">
        <f t="shared" si="12"/>
        <v>123.70235934664245</v>
      </c>
      <c r="BE25" s="18">
        <f t="shared" si="0"/>
        <v>0.86585365853658547</v>
      </c>
      <c r="BL25" s="6">
        <v>11.5</v>
      </c>
      <c r="BM25" s="9">
        <v>1.6180000000000001</v>
      </c>
      <c r="BN25" s="6">
        <v>15.5</v>
      </c>
      <c r="BO25" s="9">
        <v>1.3959999999999999</v>
      </c>
      <c r="BP25" s="6">
        <v>19.5</v>
      </c>
      <c r="BQ25" s="9">
        <v>1.21</v>
      </c>
      <c r="BR25" s="6">
        <v>23.5</v>
      </c>
      <c r="BS25" s="9">
        <v>1.0529999999999999</v>
      </c>
      <c r="BT25" s="6">
        <v>27.5</v>
      </c>
      <c r="BU25" s="9">
        <v>0.92900000000000005</v>
      </c>
    </row>
    <row r="26" spans="7:73" x14ac:dyDescent="0.25">
      <c r="G26">
        <v>120</v>
      </c>
      <c r="H26">
        <v>15</v>
      </c>
      <c r="I26">
        <v>8</v>
      </c>
      <c r="J26">
        <f t="shared" si="1"/>
        <v>8.0000000000000002E-3</v>
      </c>
      <c r="K26">
        <f t="shared" si="2"/>
        <v>4.1666666666666666E-3</v>
      </c>
      <c r="L26">
        <f t="shared" si="3"/>
        <v>1.9200000000000002</v>
      </c>
      <c r="M26">
        <f t="shared" si="13"/>
        <v>139.38294010889291</v>
      </c>
      <c r="AX26">
        <v>120</v>
      </c>
      <c r="AY26">
        <f>15</f>
        <v>15</v>
      </c>
      <c r="AZ26">
        <v>7.1</v>
      </c>
      <c r="BA26">
        <f t="shared" si="9"/>
        <v>7.0999999999999995E-3</v>
      </c>
      <c r="BB26">
        <f t="shared" si="10"/>
        <v>4.1666666666666666E-3</v>
      </c>
      <c r="BC26">
        <f t="shared" si="11"/>
        <v>1.704</v>
      </c>
      <c r="BD26">
        <f t="shared" si="12"/>
        <v>123.70235934664245</v>
      </c>
      <c r="BE26" s="18">
        <f t="shared" si="0"/>
        <v>0.88749999999999996</v>
      </c>
      <c r="BL26" s="6">
        <v>11.6</v>
      </c>
      <c r="BM26" s="9">
        <v>1.611</v>
      </c>
      <c r="BN26" s="6">
        <v>15.6</v>
      </c>
      <c r="BO26" s="9">
        <v>1.391</v>
      </c>
      <c r="BP26" s="6">
        <v>19.600000000000001</v>
      </c>
      <c r="BQ26" s="9">
        <v>1.206</v>
      </c>
      <c r="BR26" s="6">
        <v>23.6</v>
      </c>
      <c r="BS26" s="9">
        <v>1.0489999999999999</v>
      </c>
      <c r="BT26" s="6">
        <v>27.6</v>
      </c>
      <c r="BU26" s="9">
        <v>0.92600000000000005</v>
      </c>
    </row>
    <row r="27" spans="7:73" x14ac:dyDescent="0.25">
      <c r="M27" s="1">
        <f>AVERAGE(M14:M26)</f>
        <v>133.48596956582438</v>
      </c>
      <c r="BD27" s="1">
        <f>AVERAGE(BD14:BD26)</f>
        <v>124.2384475778305</v>
      </c>
      <c r="BE27" s="19"/>
      <c r="BL27" s="6">
        <v>11.7</v>
      </c>
      <c r="BM27" s="9">
        <v>1.605</v>
      </c>
      <c r="BN27" s="6">
        <v>15.7</v>
      </c>
      <c r="BO27" s="9">
        <v>1.3859999999999999</v>
      </c>
      <c r="BP27" s="6">
        <v>19.7</v>
      </c>
      <c r="BQ27" s="9">
        <v>1.2010000000000001</v>
      </c>
      <c r="BR27" s="6">
        <v>23.7</v>
      </c>
      <c r="BS27" s="9">
        <v>1.0449999999999999</v>
      </c>
      <c r="BT27" s="6">
        <v>27.7</v>
      </c>
      <c r="BU27" s="9">
        <v>0.92400000000000004</v>
      </c>
    </row>
    <row r="28" spans="7:73" x14ac:dyDescent="0.25">
      <c r="BL28" s="6">
        <v>11.8</v>
      </c>
      <c r="BM28" s="9">
        <v>1.6</v>
      </c>
      <c r="BN28" s="6">
        <v>15.8</v>
      </c>
      <c r="BO28" s="9">
        <v>1.381</v>
      </c>
      <c r="BP28" s="6">
        <v>19.8</v>
      </c>
      <c r="BQ28" s="9">
        <v>1.1970000000000001</v>
      </c>
      <c r="BR28" s="6">
        <v>23.8</v>
      </c>
      <c r="BS28" s="9">
        <v>1.042</v>
      </c>
      <c r="BT28" s="6">
        <v>27.8</v>
      </c>
      <c r="BU28" s="9">
        <v>0.92100000000000004</v>
      </c>
    </row>
    <row r="29" spans="7:73" x14ac:dyDescent="0.25">
      <c r="BL29" s="6">
        <v>11.9</v>
      </c>
      <c r="BM29" s="9">
        <v>1.5940000000000001</v>
      </c>
      <c r="BN29" s="6">
        <v>15.9</v>
      </c>
      <c r="BO29" s="9">
        <v>1.3759999999999999</v>
      </c>
      <c r="BP29" s="6">
        <v>19.899999999999999</v>
      </c>
      <c r="BQ29" s="9">
        <v>1.1930000000000001</v>
      </c>
      <c r="BR29" s="6">
        <v>23.9</v>
      </c>
      <c r="BS29" s="9">
        <v>1.038</v>
      </c>
      <c r="BT29" s="6">
        <v>27.9</v>
      </c>
      <c r="BU29" s="9">
        <v>0.91800000000000004</v>
      </c>
    </row>
    <row r="30" spans="7:73" x14ac:dyDescent="0.25">
      <c r="BL30" s="6">
        <v>12</v>
      </c>
      <c r="BM30" s="9">
        <v>1.5880000000000001</v>
      </c>
      <c r="BN30" s="6">
        <v>16</v>
      </c>
      <c r="BO30" s="9">
        <v>1.371</v>
      </c>
      <c r="BP30" s="6">
        <v>20</v>
      </c>
      <c r="BQ30" s="9">
        <v>1.1890000000000001</v>
      </c>
      <c r="BR30" s="6">
        <v>24</v>
      </c>
      <c r="BS30" s="9">
        <v>1.0349999999999999</v>
      </c>
      <c r="BT30" s="6">
        <v>28</v>
      </c>
      <c r="BU30" s="9">
        <v>0.91500000000000004</v>
      </c>
    </row>
    <row r="31" spans="7:73" x14ac:dyDescent="0.25">
      <c r="BL31" s="6">
        <v>12.1</v>
      </c>
      <c r="BM31" s="9">
        <v>1.5820000000000001</v>
      </c>
      <c r="BN31" s="6">
        <v>16.100000000000001</v>
      </c>
      <c r="BO31" s="9">
        <v>1.3660000000000001</v>
      </c>
      <c r="BP31" s="6">
        <v>20.100000000000001</v>
      </c>
      <c r="BQ31" s="9">
        <v>1.1850000000000001</v>
      </c>
      <c r="BR31" s="6">
        <v>24.1</v>
      </c>
      <c r="BS31" s="9">
        <v>1.0309999999999999</v>
      </c>
      <c r="BT31" s="6">
        <v>28.1</v>
      </c>
      <c r="BU31" s="9">
        <v>0.91300000000000003</v>
      </c>
    </row>
    <row r="32" spans="7:73" x14ac:dyDescent="0.25">
      <c r="BL32" s="6">
        <v>12.2</v>
      </c>
      <c r="BM32" s="9">
        <v>1.5760000000000001</v>
      </c>
      <c r="BN32" s="6">
        <v>16.2</v>
      </c>
      <c r="BO32" s="9">
        <v>1.361</v>
      </c>
      <c r="BP32" s="6">
        <v>20.2</v>
      </c>
      <c r="BQ32" s="9">
        <v>1.18</v>
      </c>
      <c r="BR32" s="6">
        <v>24.2</v>
      </c>
      <c r="BS32" s="9">
        <v>1.028</v>
      </c>
      <c r="BT32" s="6">
        <v>28.2</v>
      </c>
      <c r="BU32" s="9">
        <v>0.91</v>
      </c>
    </row>
    <row r="33" spans="64:73" x14ac:dyDescent="0.25">
      <c r="BL33" s="6">
        <v>12.3</v>
      </c>
      <c r="BM33" s="9">
        <v>1.57</v>
      </c>
      <c r="BN33" s="6">
        <v>16.3</v>
      </c>
      <c r="BO33" s="9">
        <v>1.3560000000000001</v>
      </c>
      <c r="BP33" s="6">
        <v>20.3</v>
      </c>
      <c r="BQ33" s="9">
        <v>1.1759999999999999</v>
      </c>
      <c r="BR33" s="6">
        <v>24.3</v>
      </c>
      <c r="BS33" s="9">
        <v>1.024</v>
      </c>
      <c r="BT33" s="6">
        <v>28.3</v>
      </c>
      <c r="BU33" s="9">
        <v>0.90800000000000003</v>
      </c>
    </row>
    <row r="34" spans="64:73" x14ac:dyDescent="0.25">
      <c r="BL34" s="6">
        <v>12.4</v>
      </c>
      <c r="BM34" s="9">
        <v>1.5640000000000001</v>
      </c>
      <c r="BN34" s="6">
        <v>16.399999999999999</v>
      </c>
      <c r="BO34" s="9">
        <v>1.351</v>
      </c>
      <c r="BP34" s="6">
        <v>20.399999999999999</v>
      </c>
      <c r="BQ34" s="9">
        <v>1.1719999999999999</v>
      </c>
      <c r="BR34" s="6">
        <v>24.4</v>
      </c>
      <c r="BS34" s="9">
        <v>1.0209999999999999</v>
      </c>
      <c r="BT34" s="6">
        <v>28.4</v>
      </c>
      <c r="BU34" s="9">
        <v>0.90500000000000003</v>
      </c>
    </row>
    <row r="35" spans="64:73" x14ac:dyDescent="0.25">
      <c r="BL35" s="6">
        <v>12.5</v>
      </c>
      <c r="BM35" s="9">
        <v>1.5580000000000001</v>
      </c>
      <c r="BN35" s="6">
        <v>16.5</v>
      </c>
      <c r="BO35" s="9">
        <v>1.347</v>
      </c>
      <c r="BP35" s="6">
        <v>20.5</v>
      </c>
      <c r="BQ35" s="9">
        <v>1.1679999999999999</v>
      </c>
      <c r="BR35" s="6">
        <v>24.5</v>
      </c>
      <c r="BS35" s="9">
        <v>1.0169999999999999</v>
      </c>
      <c r="BT35" s="6">
        <v>28.5</v>
      </c>
      <c r="BU35" s="9">
        <v>0.90200000000000002</v>
      </c>
    </row>
    <row r="36" spans="64:73" x14ac:dyDescent="0.25">
      <c r="BL36" s="6">
        <v>12.6</v>
      </c>
      <c r="BM36" s="9">
        <v>1.5529999999999999</v>
      </c>
      <c r="BN36" s="6">
        <v>16.600000000000001</v>
      </c>
      <c r="BO36" s="9">
        <v>1.3420000000000001</v>
      </c>
      <c r="BP36" s="6">
        <v>20.6</v>
      </c>
      <c r="BQ36" s="9">
        <v>1.1639999999999999</v>
      </c>
      <c r="BR36" s="6">
        <v>24.6</v>
      </c>
      <c r="BS36" s="9">
        <v>1.014</v>
      </c>
      <c r="BT36" s="6">
        <v>28.6</v>
      </c>
      <c r="BU36" s="9">
        <v>0.9</v>
      </c>
    </row>
    <row r="37" spans="64:73" x14ac:dyDescent="0.25">
      <c r="BL37" s="6">
        <v>12.7</v>
      </c>
      <c r="BM37" s="9">
        <v>1.5469999999999999</v>
      </c>
      <c r="BN37" s="6">
        <v>16.7</v>
      </c>
      <c r="BO37" s="9">
        <v>1.337</v>
      </c>
      <c r="BP37" s="6">
        <v>20.7</v>
      </c>
      <c r="BQ37" s="9">
        <v>1.1599999999999999</v>
      </c>
      <c r="BR37" s="6">
        <v>24.7</v>
      </c>
      <c r="BS37" s="9">
        <v>1.01</v>
      </c>
      <c r="BT37" s="6">
        <v>28.7</v>
      </c>
      <c r="BU37" s="9">
        <v>0.89700000000000002</v>
      </c>
    </row>
    <row r="38" spans="64:73" x14ac:dyDescent="0.25">
      <c r="BL38" s="6">
        <v>12.8</v>
      </c>
      <c r="BM38" s="9">
        <v>1.5409999999999999</v>
      </c>
      <c r="BN38" s="6">
        <v>16.8</v>
      </c>
      <c r="BO38" s="9">
        <v>1.3320000000000001</v>
      </c>
      <c r="BP38" s="6">
        <v>20.8</v>
      </c>
      <c r="BQ38" s="9">
        <v>1.1559999999999999</v>
      </c>
      <c r="BR38" s="6">
        <v>24.8</v>
      </c>
      <c r="BS38" s="9">
        <v>1.0069999999999999</v>
      </c>
      <c r="BT38" s="6">
        <v>28.8</v>
      </c>
      <c r="BU38" s="9">
        <v>0.89400000000000002</v>
      </c>
    </row>
    <row r="39" spans="64:73" x14ac:dyDescent="0.25">
      <c r="BL39" s="6">
        <v>12.9</v>
      </c>
      <c r="BM39" s="9">
        <v>1.536</v>
      </c>
      <c r="BN39" s="6">
        <v>16.899999999999999</v>
      </c>
      <c r="BO39" s="9">
        <v>1.327</v>
      </c>
      <c r="BP39" s="6">
        <v>20.9</v>
      </c>
      <c r="BQ39" s="9">
        <v>1.1519999999999999</v>
      </c>
      <c r="BR39" s="6">
        <v>24.9</v>
      </c>
      <c r="BS39" s="9">
        <v>1.0029999999999999</v>
      </c>
      <c r="BT39" s="6">
        <v>28.9</v>
      </c>
      <c r="BU39" s="9">
        <v>0.89200000000000002</v>
      </c>
    </row>
    <row r="40" spans="64:73" x14ac:dyDescent="0.25">
      <c r="BL40" s="6">
        <v>13</v>
      </c>
      <c r="BM40" s="9">
        <v>1.53</v>
      </c>
      <c r="BN40" s="6">
        <v>17</v>
      </c>
      <c r="BO40" s="9">
        <v>1.323</v>
      </c>
      <c r="BP40" s="6">
        <v>21</v>
      </c>
      <c r="BQ40" s="9">
        <v>1.1479999999999999</v>
      </c>
      <c r="BR40" s="6">
        <v>25</v>
      </c>
      <c r="BS40" s="9">
        <v>1</v>
      </c>
      <c r="BT40" s="6">
        <v>29</v>
      </c>
      <c r="BU40" s="9">
        <v>0.88900000000000001</v>
      </c>
    </row>
    <row r="41" spans="64:73" x14ac:dyDescent="0.25">
      <c r="BL41" s="6">
        <v>13.1</v>
      </c>
      <c r="BM41" s="9">
        <v>1.524</v>
      </c>
      <c r="BN41" s="6">
        <v>17.100000000000001</v>
      </c>
      <c r="BO41" s="9">
        <v>1.3180000000000001</v>
      </c>
      <c r="BP41" s="6">
        <v>21.1</v>
      </c>
      <c r="BQ41" s="9">
        <v>1.1439999999999999</v>
      </c>
      <c r="BR41" s="6">
        <v>25.1</v>
      </c>
      <c r="BS41" s="9">
        <v>0.997</v>
      </c>
      <c r="BT41" s="6">
        <v>29.1</v>
      </c>
      <c r="BU41" s="9">
        <v>0.88700000000000001</v>
      </c>
    </row>
    <row r="42" spans="64:73" x14ac:dyDescent="0.25">
      <c r="BL42" s="6">
        <v>13.2</v>
      </c>
      <c r="BM42" s="9">
        <v>1.5189999999999999</v>
      </c>
      <c r="BN42" s="6">
        <v>17.2</v>
      </c>
      <c r="BO42" s="9">
        <v>1.3129999999999999</v>
      </c>
      <c r="BP42" s="6">
        <v>21.2</v>
      </c>
      <c r="BQ42" s="9">
        <v>1.1399999999999999</v>
      </c>
      <c r="BR42" s="6">
        <v>25.2</v>
      </c>
      <c r="BS42" s="9">
        <v>0.99399999999999999</v>
      </c>
      <c r="BT42" s="6">
        <v>29.2</v>
      </c>
      <c r="BU42" s="9">
        <v>0.88400000000000001</v>
      </c>
    </row>
    <row r="43" spans="64:73" x14ac:dyDescent="0.25">
      <c r="BL43" s="6">
        <v>13.3</v>
      </c>
      <c r="BM43" s="9">
        <v>1.5129999999999999</v>
      </c>
      <c r="BN43" s="6">
        <v>17.3</v>
      </c>
      <c r="BO43" s="9">
        <v>1.3080000000000001</v>
      </c>
      <c r="BP43" s="6">
        <v>21.3</v>
      </c>
      <c r="BQ43" s="9">
        <v>1.1359999999999999</v>
      </c>
      <c r="BR43" s="6">
        <v>25.3</v>
      </c>
      <c r="BS43" s="9">
        <v>0.99099999999999999</v>
      </c>
      <c r="BT43" s="6">
        <v>29.3</v>
      </c>
      <c r="BU43" s="9">
        <v>0.88200000000000001</v>
      </c>
    </row>
    <row r="44" spans="64:73" x14ac:dyDescent="0.25">
      <c r="BL44" s="6">
        <v>13.4</v>
      </c>
      <c r="BM44" s="9">
        <v>1.508</v>
      </c>
      <c r="BN44" s="6">
        <v>17.399999999999999</v>
      </c>
      <c r="BO44" s="9">
        <v>1.304</v>
      </c>
      <c r="BP44" s="6">
        <v>21.4</v>
      </c>
      <c r="BQ44" s="9">
        <v>1.1319999999999999</v>
      </c>
      <c r="BR44" s="6">
        <v>25.4</v>
      </c>
      <c r="BS44" s="9">
        <v>0.98799999999999999</v>
      </c>
      <c r="BT44" s="6">
        <v>29.4</v>
      </c>
      <c r="BU44" s="9">
        <v>0.879</v>
      </c>
    </row>
    <row r="45" spans="64:73" x14ac:dyDescent="0.25">
      <c r="BL45" s="6">
        <v>13.5</v>
      </c>
      <c r="BM45" s="9">
        <v>1.502</v>
      </c>
      <c r="BN45" s="6">
        <v>17.5</v>
      </c>
      <c r="BO45" s="9">
        <v>1.2989999999999999</v>
      </c>
      <c r="BP45" s="6">
        <v>21.5</v>
      </c>
      <c r="BQ45" s="9">
        <v>1.1279999999999999</v>
      </c>
      <c r="BR45" s="6">
        <v>25.5</v>
      </c>
      <c r="BS45" s="9">
        <v>0.98499999999999999</v>
      </c>
      <c r="BT45" s="6">
        <v>29.5</v>
      </c>
      <c r="BU45" s="9">
        <v>0.877</v>
      </c>
    </row>
    <row r="46" spans="64:73" x14ac:dyDescent="0.25">
      <c r="BL46" s="6">
        <v>13.6</v>
      </c>
      <c r="BM46" s="9">
        <v>1.496</v>
      </c>
      <c r="BN46" s="6">
        <v>17.600000000000001</v>
      </c>
      <c r="BO46" s="9">
        <v>1.294</v>
      </c>
      <c r="BP46" s="6">
        <v>21.6</v>
      </c>
      <c r="BQ46" s="9">
        <v>1.1240000000000001</v>
      </c>
      <c r="BR46" s="6">
        <v>25.6</v>
      </c>
      <c r="BS46" s="9">
        <v>0.98199999999999998</v>
      </c>
      <c r="BT46" s="6">
        <v>29.6</v>
      </c>
      <c r="BU46" s="9">
        <v>0.874</v>
      </c>
    </row>
    <row r="47" spans="64:73" x14ac:dyDescent="0.25">
      <c r="BL47" s="6">
        <v>13.7</v>
      </c>
      <c r="BM47" s="9">
        <v>1.4910000000000001</v>
      </c>
      <c r="BN47" s="6">
        <v>17.7</v>
      </c>
      <c r="BO47" s="9">
        <v>1.29</v>
      </c>
      <c r="BP47" s="6">
        <v>21.7</v>
      </c>
      <c r="BQ47" s="9">
        <v>1.1200000000000001</v>
      </c>
      <c r="BR47" s="6">
        <v>25.7</v>
      </c>
      <c r="BS47" s="9">
        <v>0.97899999999999998</v>
      </c>
      <c r="BT47" s="6">
        <v>29.7</v>
      </c>
      <c r="BU47" s="9">
        <v>0.871</v>
      </c>
    </row>
    <row r="48" spans="64:73" x14ac:dyDescent="0.25">
      <c r="BL48" s="6">
        <v>13.8</v>
      </c>
      <c r="BM48" s="9">
        <v>1.486</v>
      </c>
      <c r="BN48" s="6">
        <v>17.8</v>
      </c>
      <c r="BO48" s="9">
        <v>1.2849999999999999</v>
      </c>
      <c r="BP48" s="6">
        <v>21.8</v>
      </c>
      <c r="BQ48" s="9">
        <v>1.1160000000000001</v>
      </c>
      <c r="BR48" s="6">
        <v>25.8</v>
      </c>
      <c r="BS48" s="9">
        <v>0.97699999999999998</v>
      </c>
      <c r="BT48" s="6">
        <v>29.8</v>
      </c>
      <c r="BU48" s="9">
        <v>0.86899999999999999</v>
      </c>
    </row>
    <row r="49" spans="7:73" x14ac:dyDescent="0.25">
      <c r="BL49" s="6">
        <v>13.9</v>
      </c>
      <c r="BM49" s="9">
        <v>1.48</v>
      </c>
      <c r="BN49" s="6">
        <v>17.899999999999999</v>
      </c>
      <c r="BO49" s="9">
        <v>1.2809999999999999</v>
      </c>
      <c r="BP49" s="6">
        <v>21.9</v>
      </c>
      <c r="BQ49" s="9">
        <v>1.1120000000000001</v>
      </c>
      <c r="BR49" s="6">
        <v>25.9</v>
      </c>
      <c r="BS49" s="9">
        <v>0.97399999999999998</v>
      </c>
      <c r="BT49" s="6">
        <v>29.9</v>
      </c>
      <c r="BU49" s="9">
        <v>0.86599999999999999</v>
      </c>
    </row>
    <row r="62" spans="7:73" x14ac:dyDescent="0.25">
      <c r="T62" s="1" t="s">
        <v>4</v>
      </c>
      <c r="W62" s="1" t="s">
        <v>5</v>
      </c>
      <c r="Y62" s="1" t="s">
        <v>6</v>
      </c>
    </row>
    <row r="63" spans="7:73" x14ac:dyDescent="0.25">
      <c r="G63" s="1" t="s">
        <v>0</v>
      </c>
      <c r="H63" s="1" t="s">
        <v>1</v>
      </c>
      <c r="I63" s="1" t="s">
        <v>2</v>
      </c>
      <c r="J63" s="13" t="s">
        <v>3</v>
      </c>
      <c r="K63" s="13" t="s">
        <v>15</v>
      </c>
      <c r="L63" s="13" t="s">
        <v>16</v>
      </c>
      <c r="M63" s="13" t="s">
        <v>17</v>
      </c>
      <c r="S63" t="s">
        <v>0</v>
      </c>
      <c r="T63" t="s">
        <v>7</v>
      </c>
      <c r="U63" t="s">
        <v>8</v>
      </c>
      <c r="V63" s="15" t="s">
        <v>9</v>
      </c>
      <c r="W63" t="s">
        <v>7</v>
      </c>
      <c r="X63" t="s">
        <v>8</v>
      </c>
      <c r="Y63" t="s">
        <v>7</v>
      </c>
      <c r="Z63" t="s">
        <v>8</v>
      </c>
      <c r="AA63" t="s">
        <v>9</v>
      </c>
      <c r="AB63" t="s">
        <v>10</v>
      </c>
      <c r="AC63" t="s">
        <v>1</v>
      </c>
      <c r="AD63" s="13" t="s">
        <v>15</v>
      </c>
      <c r="AE63" s="13" t="s">
        <v>19</v>
      </c>
      <c r="AF63" s="13" t="s">
        <v>20</v>
      </c>
      <c r="AG63" s="13" t="s">
        <v>21</v>
      </c>
      <c r="AH63" s="14" t="s">
        <v>22</v>
      </c>
      <c r="AI63" s="21" t="s">
        <v>28</v>
      </c>
      <c r="AJ63" s="13" t="s">
        <v>23</v>
      </c>
      <c r="AK63" s="20" t="s">
        <v>23</v>
      </c>
      <c r="AX63" t="s">
        <v>0</v>
      </c>
      <c r="AY63" t="s">
        <v>1</v>
      </c>
      <c r="AZ63" t="s">
        <v>2</v>
      </c>
      <c r="BA63" s="13" t="s">
        <v>3</v>
      </c>
      <c r="BB63" s="13" t="s">
        <v>15</v>
      </c>
      <c r="BC63" s="13" t="s">
        <v>16</v>
      </c>
      <c r="BD63" s="13" t="s">
        <v>17</v>
      </c>
      <c r="BE63" s="13" t="s">
        <v>24</v>
      </c>
      <c r="BF63" s="20" t="s">
        <v>24</v>
      </c>
    </row>
    <row r="64" spans="7:73" hidden="1" x14ac:dyDescent="0.25">
      <c r="G64">
        <v>0</v>
      </c>
      <c r="H64">
        <f>15</f>
        <v>15</v>
      </c>
      <c r="I64">
        <v>7.1</v>
      </c>
      <c r="J64">
        <f>I64*10^-3</f>
        <v>7.0999999999999995E-3</v>
      </c>
      <c r="K64">
        <f>H64/3600</f>
        <v>4.1666666666666666E-3</v>
      </c>
      <c r="L64">
        <f>J64/K64</f>
        <v>1.704</v>
      </c>
      <c r="M64">
        <f>J64/(K64*$O$8)</f>
        <v>123.70235934664245</v>
      </c>
      <c r="S64" t="s">
        <v>0</v>
      </c>
      <c r="T64" t="s">
        <v>7</v>
      </c>
      <c r="U64" t="s">
        <v>8</v>
      </c>
      <c r="V64" s="15" t="s">
        <v>9</v>
      </c>
      <c r="W64" t="s">
        <v>7</v>
      </c>
      <c r="X64" t="s">
        <v>8</v>
      </c>
      <c r="Y64" t="s">
        <v>7</v>
      </c>
      <c r="Z64" t="s">
        <v>8</v>
      </c>
      <c r="AA64" t="s">
        <v>9</v>
      </c>
      <c r="AB64" t="s">
        <v>10</v>
      </c>
      <c r="AC64" t="s">
        <v>1</v>
      </c>
      <c r="AD64" s="13" t="s">
        <v>15</v>
      </c>
      <c r="AE64" s="13" t="s">
        <v>19</v>
      </c>
      <c r="AF64" s="13" t="s">
        <v>20</v>
      </c>
      <c r="AG64" s="13" t="s">
        <v>21</v>
      </c>
      <c r="AH64" s="14" t="s">
        <v>22</v>
      </c>
      <c r="AI64" s="21"/>
      <c r="AJ64" s="13"/>
      <c r="AX64" t="s">
        <v>0</v>
      </c>
      <c r="AY64" t="s">
        <v>1</v>
      </c>
      <c r="AZ64" t="s">
        <v>2</v>
      </c>
      <c r="BA64" s="17" t="s">
        <v>3</v>
      </c>
      <c r="BB64" s="13" t="s">
        <v>15</v>
      </c>
      <c r="BC64" s="13" t="s">
        <v>16</v>
      </c>
      <c r="BD64" s="13" t="s">
        <v>17</v>
      </c>
      <c r="BE64" t="s">
        <v>25</v>
      </c>
    </row>
    <row r="65" spans="7:58" x14ac:dyDescent="0.25">
      <c r="G65">
        <v>10</v>
      </c>
      <c r="H65">
        <f>15</f>
        <v>15</v>
      </c>
      <c r="I65">
        <v>6.6</v>
      </c>
      <c r="J65">
        <f t="shared" ref="J65:J76" si="15">I65*10^-3</f>
        <v>6.6E-3</v>
      </c>
      <c r="K65">
        <f t="shared" ref="K65:K76" si="16">H65/3600</f>
        <v>4.1666666666666666E-3</v>
      </c>
      <c r="L65">
        <f t="shared" ref="L65:L76" si="17">J65/K65</f>
        <v>1.5840000000000001</v>
      </c>
      <c r="M65">
        <f t="shared" ref="M65:M76" si="18">J65/(K65*$O$8)</f>
        <v>114.99092558983665</v>
      </c>
      <c r="S65">
        <v>0</v>
      </c>
      <c r="T65">
        <v>49</v>
      </c>
      <c r="U65">
        <v>3.15E-2</v>
      </c>
      <c r="V65" s="15">
        <v>24.8</v>
      </c>
      <c r="W65">
        <v>47.7</v>
      </c>
      <c r="X65">
        <v>3.09E-2</v>
      </c>
      <c r="Y65">
        <v>4.7</v>
      </c>
      <c r="Z65">
        <v>3.0000000000000001E-3</v>
      </c>
      <c r="AA65">
        <v>25.3</v>
      </c>
      <c r="AB65">
        <v>6</v>
      </c>
      <c r="AC65">
        <f>15</f>
        <v>15</v>
      </c>
      <c r="AD65">
        <f>AC65/3600</f>
        <v>4.1666666666666666E-3</v>
      </c>
      <c r="AE65">
        <f>AB65*10^-3</f>
        <v>6.0000000000000001E-3</v>
      </c>
      <c r="AF65">
        <f>AE65/AD65</f>
        <v>1.44</v>
      </c>
      <c r="AG65">
        <f>AE65/(AD65*$O$8)</f>
        <v>104.53720508166968</v>
      </c>
      <c r="AH65" s="15">
        <f>AG65*BS38</f>
        <v>105.26896551724136</v>
      </c>
      <c r="AI65" s="22">
        <f>AH65/$AH$65</f>
        <v>1</v>
      </c>
      <c r="AJ65" s="18">
        <f>($AH$65-AH65)/$AH$65</f>
        <v>0</v>
      </c>
      <c r="AK65" s="18">
        <f>AJ73</f>
        <v>0.19616021185038035</v>
      </c>
      <c r="AX65">
        <v>0</v>
      </c>
      <c r="AY65">
        <f>15</f>
        <v>15</v>
      </c>
      <c r="AZ65">
        <v>4.2</v>
      </c>
      <c r="BA65">
        <f>AZ65*10^-3</f>
        <v>4.2000000000000006E-3</v>
      </c>
      <c r="BB65">
        <f>AY65/3600</f>
        <v>4.1666666666666666E-3</v>
      </c>
      <c r="BC65">
        <f>BA65/BB65</f>
        <v>1.0080000000000002</v>
      </c>
      <c r="BD65">
        <f>BA65/(BB65*$O$8)</f>
        <v>73.176043557168796</v>
      </c>
      <c r="BE65" s="18">
        <f t="shared" ref="BE65:BE77" si="19">(BD65/M65)</f>
        <v>0.63636363636363658</v>
      </c>
      <c r="BF65" s="18">
        <f>BD77/M76</f>
        <v>0.62686567164179119</v>
      </c>
    </row>
    <row r="66" spans="7:58" x14ac:dyDescent="0.25">
      <c r="G66">
        <v>20</v>
      </c>
      <c r="H66">
        <f>15</f>
        <v>15</v>
      </c>
      <c r="I66">
        <v>6.8</v>
      </c>
      <c r="J66">
        <f t="shared" si="15"/>
        <v>6.7999999999999996E-3</v>
      </c>
      <c r="K66">
        <f t="shared" si="16"/>
        <v>4.1666666666666666E-3</v>
      </c>
      <c r="L66">
        <f t="shared" si="17"/>
        <v>1.6319999999999999</v>
      </c>
      <c r="M66">
        <f t="shared" si="18"/>
        <v>118.47549909255896</v>
      </c>
      <c r="S66">
        <v>30</v>
      </c>
      <c r="T66">
        <v>47.5</v>
      </c>
      <c r="U66">
        <v>3.0200000000000001E-2</v>
      </c>
      <c r="V66" s="15">
        <v>25.6</v>
      </c>
      <c r="W66">
        <v>49.5</v>
      </c>
      <c r="X66">
        <v>3.1600000000000003E-2</v>
      </c>
      <c r="Y66">
        <v>2.8</v>
      </c>
      <c r="Z66">
        <v>1.2999999999999999E-3</v>
      </c>
      <c r="AA66">
        <v>25.4</v>
      </c>
      <c r="AB66">
        <v>5.9</v>
      </c>
      <c r="AC66">
        <f>15</f>
        <v>15</v>
      </c>
      <c r="AD66">
        <f t="shared" ref="AD66:AD73" si="20">AC66/3600</f>
        <v>4.1666666666666666E-3</v>
      </c>
      <c r="AE66">
        <f t="shared" ref="AE66:AE73" si="21">AB66*10^-3</f>
        <v>5.9000000000000007E-3</v>
      </c>
      <c r="AF66">
        <f t="shared" ref="AF66:AF73" si="22">AE66/AD66</f>
        <v>1.4160000000000001</v>
      </c>
      <c r="AG66">
        <f t="shared" ref="AG66:AG73" si="23">AE66/(AD66*$O$8)</f>
        <v>102.79491833030853</v>
      </c>
      <c r="AH66" s="15">
        <f>AG66*BS46</f>
        <v>100.94460980036298</v>
      </c>
      <c r="AI66" s="22">
        <f t="shared" ref="AI66:AI73" si="24">AH66/$AH$65</f>
        <v>0.95892088712346935</v>
      </c>
      <c r="AJ66" s="18">
        <f>($AH$65-AH66)/$AH$65</f>
        <v>4.1079112876530668E-2</v>
      </c>
      <c r="AX66">
        <v>10</v>
      </c>
      <c r="AY66">
        <f>15</f>
        <v>15</v>
      </c>
      <c r="AZ66">
        <v>4.4000000000000004</v>
      </c>
      <c r="BA66">
        <f t="shared" ref="BA66:BA77" si="25">AZ66*10^-3</f>
        <v>4.4000000000000003E-3</v>
      </c>
      <c r="BB66">
        <f t="shared" ref="BB66:BB77" si="26">AY66/3600</f>
        <v>4.1666666666666666E-3</v>
      </c>
      <c r="BC66">
        <f t="shared" ref="BC66:BC77" si="27">BA66/BB66</f>
        <v>1.056</v>
      </c>
      <c r="BD66">
        <f t="shared" ref="BD66:BD77" si="28">BA66/(BB66*$O$8)</f>
        <v>76.660617059891109</v>
      </c>
      <c r="BE66" s="18">
        <f t="shared" si="19"/>
        <v>0.64705882352941191</v>
      </c>
    </row>
    <row r="67" spans="7:58" x14ac:dyDescent="0.25">
      <c r="G67">
        <v>30</v>
      </c>
      <c r="H67">
        <f>15</f>
        <v>15</v>
      </c>
      <c r="I67">
        <v>6.8</v>
      </c>
      <c r="J67">
        <f t="shared" si="15"/>
        <v>6.7999999999999996E-3</v>
      </c>
      <c r="K67">
        <f t="shared" si="16"/>
        <v>4.1666666666666666E-3</v>
      </c>
      <c r="L67">
        <f t="shared" si="17"/>
        <v>1.6319999999999999</v>
      </c>
      <c r="M67">
        <f t="shared" si="18"/>
        <v>118.47549909255896</v>
      </c>
      <c r="S67">
        <v>60</v>
      </c>
      <c r="T67">
        <v>54.9</v>
      </c>
      <c r="U67">
        <v>3.49E-2</v>
      </c>
      <c r="V67" s="15">
        <v>26.2</v>
      </c>
      <c r="W67">
        <v>56.7</v>
      </c>
      <c r="X67">
        <v>3.5999999999999997E-2</v>
      </c>
      <c r="Y67">
        <v>2.5</v>
      </c>
      <c r="Z67">
        <v>1.6000000000000001E-3</v>
      </c>
      <c r="AA67">
        <v>25.5</v>
      </c>
      <c r="AB67">
        <v>6.1</v>
      </c>
      <c r="AC67">
        <f>15</f>
        <v>15</v>
      </c>
      <c r="AD67">
        <f t="shared" si="20"/>
        <v>4.1666666666666666E-3</v>
      </c>
      <c r="AE67">
        <f t="shared" si="21"/>
        <v>6.0999999999999995E-3</v>
      </c>
      <c r="AF67">
        <f t="shared" si="22"/>
        <v>1.464</v>
      </c>
      <c r="AG67">
        <f t="shared" si="23"/>
        <v>106.27949183303083</v>
      </c>
      <c r="AH67" s="15">
        <f>AG67*BU12</f>
        <v>102.55970961887475</v>
      </c>
      <c r="AI67" s="22">
        <f t="shared" si="24"/>
        <v>0.9742634889109566</v>
      </c>
      <c r="AJ67" s="18">
        <f t="shared" ref="AJ67:AJ73" si="29">($AH$65-AH67)/$AH$65</f>
        <v>2.5736511089043373E-2</v>
      </c>
      <c r="AX67">
        <v>20</v>
      </c>
      <c r="AY67">
        <f>15</f>
        <v>15</v>
      </c>
      <c r="AZ67">
        <v>4.3</v>
      </c>
      <c r="BA67">
        <f t="shared" si="25"/>
        <v>4.3E-3</v>
      </c>
      <c r="BB67">
        <f t="shared" si="26"/>
        <v>4.1666666666666666E-3</v>
      </c>
      <c r="BC67">
        <f t="shared" si="27"/>
        <v>1.032</v>
      </c>
      <c r="BD67">
        <f t="shared" si="28"/>
        <v>74.918330308529946</v>
      </c>
      <c r="BE67" s="18">
        <f t="shared" si="19"/>
        <v>0.63235294117647067</v>
      </c>
    </row>
    <row r="68" spans="7:58" x14ac:dyDescent="0.25">
      <c r="G68">
        <v>40</v>
      </c>
      <c r="H68">
        <f>15</f>
        <v>15</v>
      </c>
      <c r="I68">
        <v>6.6</v>
      </c>
      <c r="J68">
        <f t="shared" si="15"/>
        <v>6.6E-3</v>
      </c>
      <c r="K68">
        <f t="shared" si="16"/>
        <v>4.1666666666666666E-3</v>
      </c>
      <c r="L68">
        <f t="shared" si="17"/>
        <v>1.5840000000000001</v>
      </c>
      <c r="M68">
        <f t="shared" si="18"/>
        <v>114.99092558983665</v>
      </c>
      <c r="S68">
        <v>90</v>
      </c>
      <c r="T68">
        <v>54.8</v>
      </c>
      <c r="U68">
        <v>3.44E-2</v>
      </c>
      <c r="V68" s="15">
        <v>26.4</v>
      </c>
      <c r="W68">
        <v>57.3</v>
      </c>
      <c r="X68">
        <v>3.5700000000000003E-2</v>
      </c>
      <c r="Y68">
        <v>2.6</v>
      </c>
      <c r="Z68">
        <v>1.6999999999999999E-3</v>
      </c>
      <c r="AA68">
        <v>25.9</v>
      </c>
      <c r="AB68">
        <v>6</v>
      </c>
      <c r="AC68">
        <f>15</f>
        <v>15</v>
      </c>
      <c r="AD68">
        <f t="shared" si="20"/>
        <v>4.1666666666666666E-3</v>
      </c>
      <c r="AE68">
        <f t="shared" si="21"/>
        <v>6.0000000000000001E-3</v>
      </c>
      <c r="AF68">
        <f t="shared" si="22"/>
        <v>1.44</v>
      </c>
      <c r="AG68">
        <f t="shared" si="23"/>
        <v>104.53720508166968</v>
      </c>
      <c r="AH68" s="15">
        <f>AG68*BU14</f>
        <v>100.25117967332122</v>
      </c>
      <c r="AI68" s="22">
        <f t="shared" si="24"/>
        <v>0.95233366434955324</v>
      </c>
      <c r="AJ68" s="18">
        <f t="shared" si="29"/>
        <v>4.7666335650446805E-2</v>
      </c>
      <c r="AX68">
        <v>30</v>
      </c>
      <c r="AY68">
        <f>15</f>
        <v>15</v>
      </c>
      <c r="AZ68">
        <v>4.5999999999999996</v>
      </c>
      <c r="BA68">
        <f t="shared" si="25"/>
        <v>4.5999999999999999E-3</v>
      </c>
      <c r="BB68">
        <f t="shared" si="26"/>
        <v>4.1666666666666666E-3</v>
      </c>
      <c r="BC68">
        <f t="shared" si="27"/>
        <v>1.1040000000000001</v>
      </c>
      <c r="BD68">
        <f t="shared" si="28"/>
        <v>80.145190562613422</v>
      </c>
      <c r="BE68" s="18">
        <f t="shared" si="19"/>
        <v>0.69696969696969702</v>
      </c>
    </row>
    <row r="69" spans="7:58" x14ac:dyDescent="0.25">
      <c r="G69">
        <v>50</v>
      </c>
      <c r="H69">
        <f>15</f>
        <v>15</v>
      </c>
      <c r="I69">
        <v>6.7</v>
      </c>
      <c r="J69">
        <f t="shared" si="15"/>
        <v>6.7000000000000002E-3</v>
      </c>
      <c r="K69">
        <f t="shared" si="16"/>
        <v>4.1666666666666666E-3</v>
      </c>
      <c r="L69">
        <f t="shared" si="17"/>
        <v>1.6080000000000001</v>
      </c>
      <c r="M69">
        <f t="shared" si="18"/>
        <v>116.73321234119781</v>
      </c>
      <c r="S69">
        <v>120</v>
      </c>
      <c r="T69">
        <v>56.6</v>
      </c>
      <c r="U69">
        <v>3.5799999999999998E-2</v>
      </c>
      <c r="V69" s="15">
        <v>26.7</v>
      </c>
      <c r="W69">
        <v>55.3</v>
      </c>
      <c r="X69">
        <v>3.6299999999999999E-2</v>
      </c>
      <c r="Y69">
        <v>2.6</v>
      </c>
      <c r="Z69">
        <v>1.6999999999999999E-3</v>
      </c>
      <c r="AA69">
        <v>26.1</v>
      </c>
      <c r="AB69">
        <v>5.4</v>
      </c>
      <c r="AC69">
        <f>15</f>
        <v>15</v>
      </c>
      <c r="AD69">
        <f t="shared" si="20"/>
        <v>4.1666666666666666E-3</v>
      </c>
      <c r="AE69">
        <f t="shared" si="21"/>
        <v>5.4000000000000003E-3</v>
      </c>
      <c r="AF69">
        <f t="shared" si="22"/>
        <v>1.296</v>
      </c>
      <c r="AG69">
        <f t="shared" si="23"/>
        <v>94.083484573502716</v>
      </c>
      <c r="AH69" s="15">
        <f>AG69*BU17</f>
        <v>89.473393829401076</v>
      </c>
      <c r="AI69" s="22">
        <f t="shared" si="24"/>
        <v>0.84995034756703081</v>
      </c>
      <c r="AJ69" s="18">
        <f t="shared" si="29"/>
        <v>0.15004965243296914</v>
      </c>
      <c r="AX69">
        <v>40</v>
      </c>
      <c r="AY69">
        <f>15</f>
        <v>15</v>
      </c>
      <c r="AZ69">
        <v>4.2</v>
      </c>
      <c r="BA69">
        <f t="shared" si="25"/>
        <v>4.2000000000000006E-3</v>
      </c>
      <c r="BB69">
        <f t="shared" si="26"/>
        <v>4.1666666666666666E-3</v>
      </c>
      <c r="BC69">
        <f t="shared" si="27"/>
        <v>1.0080000000000002</v>
      </c>
      <c r="BD69">
        <f t="shared" si="28"/>
        <v>73.176043557168796</v>
      </c>
      <c r="BE69" s="18">
        <f t="shared" si="19"/>
        <v>0.62686567164179119</v>
      </c>
    </row>
    <row r="70" spans="7:58" x14ac:dyDescent="0.25">
      <c r="G70">
        <v>60</v>
      </c>
      <c r="H70">
        <f>15</f>
        <v>15</v>
      </c>
      <c r="I70">
        <v>6.7</v>
      </c>
      <c r="J70">
        <f t="shared" si="15"/>
        <v>6.7000000000000002E-3</v>
      </c>
      <c r="K70">
        <f t="shared" si="16"/>
        <v>4.1666666666666666E-3</v>
      </c>
      <c r="L70">
        <f t="shared" si="17"/>
        <v>1.6080000000000001</v>
      </c>
      <c r="M70">
        <f t="shared" si="18"/>
        <v>116.73321234119781</v>
      </c>
      <c r="S70">
        <v>150</v>
      </c>
      <c r="T70">
        <v>57.3</v>
      </c>
      <c r="U70">
        <v>3.56E-2</v>
      </c>
      <c r="V70" s="15">
        <v>27.1</v>
      </c>
      <c r="W70">
        <v>58</v>
      </c>
      <c r="X70">
        <v>3.6400000000000002E-2</v>
      </c>
      <c r="Y70">
        <v>2.5</v>
      </c>
      <c r="Z70">
        <v>1.6000000000000001E-3</v>
      </c>
      <c r="AA70">
        <v>26.1</v>
      </c>
      <c r="AB70">
        <v>5.4</v>
      </c>
      <c r="AC70">
        <f>15</f>
        <v>15</v>
      </c>
      <c r="AD70">
        <f t="shared" si="20"/>
        <v>4.1666666666666666E-3</v>
      </c>
      <c r="AE70">
        <f t="shared" si="21"/>
        <v>5.4000000000000003E-3</v>
      </c>
      <c r="AF70">
        <f t="shared" si="22"/>
        <v>1.296</v>
      </c>
      <c r="AG70">
        <f t="shared" si="23"/>
        <v>94.083484573502716</v>
      </c>
      <c r="AH70" s="15">
        <f>AG70*BU21</f>
        <v>88.438475499092547</v>
      </c>
      <c r="AI70" s="22">
        <f t="shared" si="24"/>
        <v>0.84011916583912616</v>
      </c>
      <c r="AJ70" s="18">
        <f t="shared" si="29"/>
        <v>0.15988083416087381</v>
      </c>
      <c r="AX70">
        <v>50</v>
      </c>
      <c r="AY70">
        <f>15</f>
        <v>15</v>
      </c>
      <c r="AZ70">
        <v>4.2</v>
      </c>
      <c r="BA70">
        <f t="shared" si="25"/>
        <v>4.2000000000000006E-3</v>
      </c>
      <c r="BB70">
        <f t="shared" si="26"/>
        <v>4.1666666666666666E-3</v>
      </c>
      <c r="BC70">
        <f t="shared" si="27"/>
        <v>1.0080000000000002</v>
      </c>
      <c r="BD70">
        <f t="shared" si="28"/>
        <v>73.176043557168796</v>
      </c>
      <c r="BE70" s="18">
        <f t="shared" si="19"/>
        <v>0.62686567164179119</v>
      </c>
    </row>
    <row r="71" spans="7:58" x14ac:dyDescent="0.25">
      <c r="G71">
        <v>70</v>
      </c>
      <c r="H71">
        <f>15</f>
        <v>15</v>
      </c>
      <c r="I71">
        <v>6.7</v>
      </c>
      <c r="J71">
        <f t="shared" si="15"/>
        <v>6.7000000000000002E-3</v>
      </c>
      <c r="K71">
        <f t="shared" si="16"/>
        <v>4.1666666666666666E-3</v>
      </c>
      <c r="L71">
        <f t="shared" si="17"/>
        <v>1.6080000000000001</v>
      </c>
      <c r="M71">
        <f t="shared" si="18"/>
        <v>116.73321234119781</v>
      </c>
      <c r="S71">
        <v>180</v>
      </c>
      <c r="T71">
        <v>57.4</v>
      </c>
      <c r="U71">
        <v>3.5799999999999998E-2</v>
      </c>
      <c r="V71" s="15">
        <v>26.9</v>
      </c>
      <c r="W71">
        <v>58.7</v>
      </c>
      <c r="X71">
        <v>3.6600000000000001E-2</v>
      </c>
      <c r="Y71">
        <v>2.6</v>
      </c>
      <c r="Z71">
        <v>1.6999999999999999E-3</v>
      </c>
      <c r="AA71">
        <v>26</v>
      </c>
      <c r="AB71">
        <v>5.2</v>
      </c>
      <c r="AC71">
        <f>15</f>
        <v>15</v>
      </c>
      <c r="AD71">
        <f t="shared" si="20"/>
        <v>4.1666666666666666E-3</v>
      </c>
      <c r="AE71">
        <f t="shared" si="21"/>
        <v>5.2000000000000006E-3</v>
      </c>
      <c r="AF71">
        <f t="shared" si="22"/>
        <v>1.2480000000000002</v>
      </c>
      <c r="AG71">
        <f t="shared" si="23"/>
        <v>90.598911070780403</v>
      </c>
      <c r="AH71" s="15">
        <f>AG71*BU19</f>
        <v>85.61597096188747</v>
      </c>
      <c r="AI71" s="22">
        <f t="shared" si="24"/>
        <v>0.81330685203574982</v>
      </c>
      <c r="AJ71" s="18">
        <f t="shared" si="29"/>
        <v>0.18669314796425013</v>
      </c>
      <c r="AX71">
        <v>60</v>
      </c>
      <c r="AY71">
        <f>15</f>
        <v>15</v>
      </c>
      <c r="AZ71">
        <v>4.3</v>
      </c>
      <c r="BA71">
        <f t="shared" si="25"/>
        <v>4.3E-3</v>
      </c>
      <c r="BB71">
        <f t="shared" si="26"/>
        <v>4.1666666666666666E-3</v>
      </c>
      <c r="BC71">
        <f t="shared" si="27"/>
        <v>1.032</v>
      </c>
      <c r="BD71">
        <f t="shared" si="28"/>
        <v>74.918330308529946</v>
      </c>
      <c r="BE71" s="18">
        <f t="shared" si="19"/>
        <v>0.64179104477611948</v>
      </c>
    </row>
    <row r="72" spans="7:58" x14ac:dyDescent="0.25">
      <c r="G72">
        <v>80</v>
      </c>
      <c r="H72">
        <f>15</f>
        <v>15</v>
      </c>
      <c r="I72">
        <v>6.7</v>
      </c>
      <c r="J72">
        <f t="shared" si="15"/>
        <v>6.7000000000000002E-3</v>
      </c>
      <c r="K72">
        <f t="shared" si="16"/>
        <v>4.1666666666666666E-3</v>
      </c>
      <c r="L72">
        <f t="shared" si="17"/>
        <v>1.6080000000000001</v>
      </c>
      <c r="M72">
        <f t="shared" si="18"/>
        <v>116.73321234119781</v>
      </c>
      <c r="S72">
        <v>210</v>
      </c>
      <c r="T72">
        <v>58.5</v>
      </c>
      <c r="U72">
        <v>3.5999999999999997E-2</v>
      </c>
      <c r="V72" s="15">
        <v>27.2</v>
      </c>
      <c r="W72">
        <v>59.1</v>
      </c>
      <c r="X72">
        <v>3.7199999999999997E-2</v>
      </c>
      <c r="Y72">
        <v>2.5</v>
      </c>
      <c r="Z72">
        <v>1.6000000000000001E-3</v>
      </c>
      <c r="AA72">
        <v>26.1</v>
      </c>
      <c r="AB72">
        <v>5.2</v>
      </c>
      <c r="AC72">
        <f>15</f>
        <v>15</v>
      </c>
      <c r="AD72">
        <f t="shared" si="20"/>
        <v>4.1666666666666666E-3</v>
      </c>
      <c r="AE72">
        <f t="shared" si="21"/>
        <v>5.2000000000000006E-3</v>
      </c>
      <c r="AF72">
        <f t="shared" si="22"/>
        <v>1.2480000000000002</v>
      </c>
      <c r="AG72">
        <f t="shared" si="23"/>
        <v>90.598911070780403</v>
      </c>
      <c r="AH72" s="15">
        <f>AG72*BU22</f>
        <v>84.891179673321247</v>
      </c>
      <c r="AI72" s="22">
        <f t="shared" si="24"/>
        <v>0.8064217146640188</v>
      </c>
      <c r="AJ72" s="18">
        <f t="shared" si="29"/>
        <v>0.19357828533598115</v>
      </c>
      <c r="AX72">
        <v>70</v>
      </c>
      <c r="AY72">
        <f>15</f>
        <v>15</v>
      </c>
      <c r="AZ72">
        <v>4.2</v>
      </c>
      <c r="BA72">
        <f t="shared" si="25"/>
        <v>4.2000000000000006E-3</v>
      </c>
      <c r="BB72">
        <f t="shared" si="26"/>
        <v>4.1666666666666666E-3</v>
      </c>
      <c r="BC72">
        <f t="shared" si="27"/>
        <v>1.0080000000000002</v>
      </c>
      <c r="BD72">
        <f t="shared" si="28"/>
        <v>73.176043557168796</v>
      </c>
      <c r="BE72" s="18">
        <f t="shared" si="19"/>
        <v>0.62686567164179119</v>
      </c>
    </row>
    <row r="73" spans="7:58" x14ac:dyDescent="0.25">
      <c r="G73">
        <v>90</v>
      </c>
      <c r="H73">
        <v>15</v>
      </c>
      <c r="I73">
        <v>6.6</v>
      </c>
      <c r="J73">
        <f t="shared" si="15"/>
        <v>6.6E-3</v>
      </c>
      <c r="K73">
        <f t="shared" si="16"/>
        <v>4.1666666666666666E-3</v>
      </c>
      <c r="L73">
        <f t="shared" si="17"/>
        <v>1.5840000000000001</v>
      </c>
      <c r="M73">
        <f t="shared" si="18"/>
        <v>114.99092558983665</v>
      </c>
      <c r="S73">
        <v>240</v>
      </c>
      <c r="T73">
        <v>57.5</v>
      </c>
      <c r="U73">
        <v>3.6400000000000002E-2</v>
      </c>
      <c r="V73" s="15">
        <v>27.3</v>
      </c>
      <c r="W73">
        <v>59.4</v>
      </c>
      <c r="X73">
        <v>3.61E-2</v>
      </c>
      <c r="Y73">
        <v>2.6</v>
      </c>
      <c r="Z73">
        <v>1.6999999999999999E-3</v>
      </c>
      <c r="AA73">
        <v>26.4</v>
      </c>
      <c r="AB73">
        <v>5.2</v>
      </c>
      <c r="AC73">
        <f>15</f>
        <v>15</v>
      </c>
      <c r="AD73">
        <f t="shared" si="20"/>
        <v>4.1666666666666666E-3</v>
      </c>
      <c r="AE73">
        <f t="shared" si="21"/>
        <v>5.2000000000000006E-3</v>
      </c>
      <c r="AF73">
        <f t="shared" si="22"/>
        <v>1.2480000000000002</v>
      </c>
      <c r="AG73">
        <f t="shared" si="23"/>
        <v>90.598911070780403</v>
      </c>
      <c r="AH73" s="15">
        <f>AG73*BU23</f>
        <v>84.619382940108906</v>
      </c>
      <c r="AI73" s="22">
        <f t="shared" si="24"/>
        <v>0.80383978814961965</v>
      </c>
      <c r="AJ73" s="18">
        <f t="shared" si="29"/>
        <v>0.19616021185038035</v>
      </c>
      <c r="AX73">
        <v>80</v>
      </c>
      <c r="AY73">
        <f>15</f>
        <v>15</v>
      </c>
      <c r="AZ73">
        <v>4.2</v>
      </c>
      <c r="BA73">
        <f t="shared" si="25"/>
        <v>4.2000000000000006E-3</v>
      </c>
      <c r="BB73">
        <f t="shared" si="26"/>
        <v>4.1666666666666666E-3</v>
      </c>
      <c r="BC73">
        <f t="shared" si="27"/>
        <v>1.0080000000000002</v>
      </c>
      <c r="BD73">
        <f t="shared" si="28"/>
        <v>73.176043557168796</v>
      </c>
      <c r="BE73" s="18">
        <f t="shared" si="19"/>
        <v>0.63636363636363658</v>
      </c>
    </row>
    <row r="74" spans="7:58" x14ac:dyDescent="0.25">
      <c r="G74">
        <v>100</v>
      </c>
      <c r="H74">
        <v>15</v>
      </c>
      <c r="I74">
        <v>6.7</v>
      </c>
      <c r="J74">
        <f t="shared" si="15"/>
        <v>6.7000000000000002E-3</v>
      </c>
      <c r="K74">
        <f t="shared" si="16"/>
        <v>4.1666666666666666E-3</v>
      </c>
      <c r="L74">
        <f t="shared" si="17"/>
        <v>1.6080000000000001</v>
      </c>
      <c r="M74">
        <f t="shared" si="18"/>
        <v>116.73321234119781</v>
      </c>
      <c r="AG74" s="1">
        <f>AVERAGE(AG65:AG73)</f>
        <v>97.568058076225057</v>
      </c>
      <c r="AH74" s="16">
        <f>AVERAGE(AH65:AH73)</f>
        <v>93.562540834845734</v>
      </c>
      <c r="AI74" s="23"/>
      <c r="AJ74" s="19"/>
      <c r="AX74">
        <v>90</v>
      </c>
      <c r="AY74">
        <f>15</f>
        <v>15</v>
      </c>
      <c r="AZ74">
        <v>4.2</v>
      </c>
      <c r="BA74">
        <f t="shared" si="25"/>
        <v>4.2000000000000006E-3</v>
      </c>
      <c r="BB74">
        <f t="shared" si="26"/>
        <v>4.1666666666666666E-3</v>
      </c>
      <c r="BC74">
        <f t="shared" si="27"/>
        <v>1.0080000000000002</v>
      </c>
      <c r="BD74">
        <f t="shared" si="28"/>
        <v>73.176043557168796</v>
      </c>
      <c r="BE74" s="18">
        <f t="shared" si="19"/>
        <v>0.62686567164179119</v>
      </c>
    </row>
    <row r="75" spans="7:58" x14ac:dyDescent="0.25">
      <c r="G75">
        <v>110</v>
      </c>
      <c r="H75">
        <v>15</v>
      </c>
      <c r="I75">
        <v>6.7</v>
      </c>
      <c r="J75">
        <f t="shared" si="15"/>
        <v>6.7000000000000002E-3</v>
      </c>
      <c r="K75">
        <f t="shared" si="16"/>
        <v>4.1666666666666666E-3</v>
      </c>
      <c r="L75">
        <f t="shared" si="17"/>
        <v>1.6080000000000001</v>
      </c>
      <c r="M75">
        <f t="shared" si="18"/>
        <v>116.73321234119781</v>
      </c>
      <c r="AX75">
        <v>100</v>
      </c>
      <c r="AY75">
        <f>15</f>
        <v>15</v>
      </c>
      <c r="AZ75">
        <v>4.3</v>
      </c>
      <c r="BA75">
        <f t="shared" si="25"/>
        <v>4.3E-3</v>
      </c>
      <c r="BB75">
        <f t="shared" si="26"/>
        <v>4.1666666666666666E-3</v>
      </c>
      <c r="BC75">
        <f t="shared" si="27"/>
        <v>1.032</v>
      </c>
      <c r="BD75">
        <f t="shared" si="28"/>
        <v>74.918330308529946</v>
      </c>
      <c r="BE75" s="18">
        <f t="shared" si="19"/>
        <v>0.64179104477611948</v>
      </c>
    </row>
    <row r="76" spans="7:58" x14ac:dyDescent="0.25">
      <c r="G76">
        <v>120</v>
      </c>
      <c r="H76">
        <v>15</v>
      </c>
      <c r="I76">
        <v>6.7</v>
      </c>
      <c r="J76">
        <f t="shared" si="15"/>
        <v>6.7000000000000002E-3</v>
      </c>
      <c r="K76">
        <f t="shared" si="16"/>
        <v>4.1666666666666666E-3</v>
      </c>
      <c r="L76">
        <f t="shared" si="17"/>
        <v>1.6080000000000001</v>
      </c>
      <c r="M76">
        <f t="shared" si="18"/>
        <v>116.73321234119781</v>
      </c>
      <c r="AX76">
        <v>110</v>
      </c>
      <c r="AY76">
        <f>15</f>
        <v>15</v>
      </c>
      <c r="AZ76">
        <v>4.2</v>
      </c>
      <c r="BA76">
        <f t="shared" si="25"/>
        <v>4.2000000000000006E-3</v>
      </c>
      <c r="BB76">
        <f t="shared" si="26"/>
        <v>4.1666666666666666E-3</v>
      </c>
      <c r="BC76">
        <f t="shared" si="27"/>
        <v>1.0080000000000002</v>
      </c>
      <c r="BD76">
        <f t="shared" si="28"/>
        <v>73.176043557168796</v>
      </c>
      <c r="BE76" s="18">
        <f t="shared" si="19"/>
        <v>0.62686567164179119</v>
      </c>
    </row>
    <row r="77" spans="7:58" x14ac:dyDescent="0.25">
      <c r="M77" s="1">
        <f>AVERAGE(M64:M76)</f>
        <v>117.13527851458883</v>
      </c>
      <c r="AX77">
        <v>120</v>
      </c>
      <c r="AY77">
        <f>15</f>
        <v>15</v>
      </c>
      <c r="AZ77">
        <v>4.2</v>
      </c>
      <c r="BA77">
        <f t="shared" si="25"/>
        <v>4.2000000000000006E-3</v>
      </c>
      <c r="BB77">
        <f t="shared" si="26"/>
        <v>4.1666666666666666E-3</v>
      </c>
      <c r="BC77">
        <f t="shared" si="27"/>
        <v>1.0080000000000002</v>
      </c>
      <c r="BD77">
        <f t="shared" si="28"/>
        <v>73.176043557168796</v>
      </c>
      <c r="BE77" s="18">
        <f t="shared" si="19"/>
        <v>0.62471395881006886</v>
      </c>
    </row>
    <row r="78" spans="7:58" x14ac:dyDescent="0.25">
      <c r="BD78" s="1">
        <f>AVERAGE(BD65:BD77)</f>
        <v>74.382242077341886</v>
      </c>
      <c r="BE78" s="19"/>
    </row>
  </sheetData>
  <pageMargins left="0.75" right="0.75" top="1" bottom="1" header="0.5" footer="0.5"/>
  <pageSetup paperSize="9"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G4:BU78"/>
  <sheetViews>
    <sheetView topLeftCell="A7" zoomScale="30" zoomScaleNormal="30" workbookViewId="0">
      <selection activeCell="AK14" sqref="AK14"/>
    </sheetView>
  </sheetViews>
  <sheetFormatPr defaultColWidth="11.42578125" defaultRowHeight="15" x14ac:dyDescent="0.25"/>
  <cols>
    <col min="8" max="8" width="17.42578125" customWidth="1"/>
    <col min="9" max="9" width="21.85546875" customWidth="1"/>
    <col min="10" max="10" width="12.140625" customWidth="1"/>
    <col min="11" max="11" width="16.85546875" customWidth="1"/>
    <col min="12" max="12" width="15.28515625" customWidth="1"/>
    <col min="13" max="13" width="15.140625" customWidth="1"/>
    <col min="25" max="26" width="11" customWidth="1"/>
    <col min="27" max="27" width="11.5703125" customWidth="1"/>
    <col min="28" max="28" width="14.5703125" customWidth="1"/>
    <col min="29" max="29" width="21.140625" customWidth="1"/>
    <col min="30" max="30" width="17.140625" customWidth="1"/>
    <col min="32" max="32" width="13.7109375" customWidth="1"/>
    <col min="33" max="33" width="14.5703125" customWidth="1"/>
    <col min="34" max="35" width="19.42578125" customWidth="1"/>
    <col min="36" max="36" width="11.7109375" customWidth="1"/>
    <col min="37" max="37" width="20.28515625" customWidth="1"/>
    <col min="52" max="52" width="20.28515625" customWidth="1"/>
    <col min="53" max="53" width="12.28515625" customWidth="1"/>
    <col min="54" max="54" width="23.5703125" customWidth="1"/>
    <col min="55" max="55" width="18.28515625" customWidth="1"/>
    <col min="56" max="56" width="18.42578125" customWidth="1"/>
    <col min="58" max="58" width="18.140625" customWidth="1"/>
    <col min="59" max="59" width="24" customWidth="1"/>
  </cols>
  <sheetData>
    <row r="4" spans="7:73" x14ac:dyDescent="0.25">
      <c r="O4" s="10" t="s">
        <v>18</v>
      </c>
    </row>
    <row r="5" spans="7:73" x14ac:dyDescent="0.25">
      <c r="O5" s="11">
        <f>14.5</f>
        <v>14.5</v>
      </c>
    </row>
    <row r="6" spans="7:73" x14ac:dyDescent="0.25">
      <c r="O6" s="11">
        <v>9.5</v>
      </c>
      <c r="BL6" s="2" t="s">
        <v>11</v>
      </c>
      <c r="BN6" s="3"/>
      <c r="BP6" s="2"/>
      <c r="BQ6" s="4" t="s">
        <v>12</v>
      </c>
      <c r="BR6" s="3"/>
      <c r="BT6" s="5"/>
    </row>
    <row r="7" spans="7:73" x14ac:dyDescent="0.25">
      <c r="O7" s="11">
        <f>O5*O6</f>
        <v>137.75</v>
      </c>
      <c r="BL7" s="3"/>
      <c r="BN7" s="3"/>
      <c r="BP7" s="3"/>
      <c r="BR7" s="3"/>
      <c r="BT7" s="3"/>
    </row>
    <row r="8" spans="7:73" x14ac:dyDescent="0.25">
      <c r="O8" s="12">
        <f>O7*10^-4</f>
        <v>1.3775000000000001E-2</v>
      </c>
      <c r="BL8" s="3"/>
      <c r="BN8" s="3"/>
      <c r="BP8" s="3"/>
      <c r="BR8" s="3"/>
      <c r="BT8" s="3"/>
    </row>
    <row r="9" spans="7:73" x14ac:dyDescent="0.25">
      <c r="BL9" s="6" t="s">
        <v>13</v>
      </c>
      <c r="BM9" s="7" t="s">
        <v>14</v>
      </c>
      <c r="BN9" s="6" t="s">
        <v>13</v>
      </c>
      <c r="BO9" s="7" t="s">
        <v>14</v>
      </c>
      <c r="BP9" s="6" t="s">
        <v>13</v>
      </c>
      <c r="BQ9" s="7" t="s">
        <v>14</v>
      </c>
      <c r="BR9" s="6" t="s">
        <v>13</v>
      </c>
      <c r="BS9" s="7" t="s">
        <v>14</v>
      </c>
      <c r="BT9" s="6" t="s">
        <v>13</v>
      </c>
      <c r="BU9" s="7" t="s">
        <v>14</v>
      </c>
    </row>
    <row r="10" spans="7:73" x14ac:dyDescent="0.25">
      <c r="BL10" s="6">
        <f>10</f>
        <v>10</v>
      </c>
      <c r="BM10" s="8">
        <v>1.7110000000000001</v>
      </c>
      <c r="BN10" s="6">
        <v>14</v>
      </c>
      <c r="BO10" s="9">
        <v>1.4750000000000001</v>
      </c>
      <c r="BP10" s="6">
        <v>18</v>
      </c>
      <c r="BQ10" s="9">
        <v>1.276</v>
      </c>
      <c r="BR10" s="6">
        <v>22</v>
      </c>
      <c r="BS10" s="9">
        <v>1.109</v>
      </c>
      <c r="BT10" s="6">
        <v>26</v>
      </c>
      <c r="BU10" s="9">
        <v>0.97099999999999997</v>
      </c>
    </row>
    <row r="11" spans="7:73" x14ac:dyDescent="0.25">
      <c r="BL11" s="6">
        <f>10.1</f>
        <v>10.1</v>
      </c>
      <c r="BM11" s="9">
        <v>1.7050000000000001</v>
      </c>
      <c r="BN11" s="6">
        <v>14.1</v>
      </c>
      <c r="BO11" s="9">
        <v>1.4690000000000001</v>
      </c>
      <c r="BP11" s="6">
        <v>18.100000000000001</v>
      </c>
      <c r="BQ11" s="9">
        <v>1.272</v>
      </c>
      <c r="BR11" s="6">
        <v>22.1</v>
      </c>
      <c r="BS11" s="9">
        <v>1.105</v>
      </c>
      <c r="BT11" s="6">
        <v>26.1</v>
      </c>
      <c r="BU11" s="9">
        <v>0.96799999999999997</v>
      </c>
    </row>
    <row r="12" spans="7:73" x14ac:dyDescent="0.25">
      <c r="T12" s="1" t="s">
        <v>4</v>
      </c>
      <c r="U12" s="1"/>
      <c r="V12" s="1"/>
      <c r="W12" s="1" t="s">
        <v>5</v>
      </c>
      <c r="X12" s="1"/>
      <c r="Y12" s="1" t="s">
        <v>6</v>
      </c>
      <c r="Z12" s="1"/>
      <c r="BL12" s="6">
        <f>10.2</f>
        <v>10.199999999999999</v>
      </c>
      <c r="BM12" s="9">
        <v>1.698</v>
      </c>
      <c r="BN12" s="6">
        <v>14.2</v>
      </c>
      <c r="BO12" s="9">
        <v>1.464</v>
      </c>
      <c r="BP12" s="6">
        <v>18.2</v>
      </c>
      <c r="BQ12" s="9">
        <v>1.2669999999999999</v>
      </c>
      <c r="BR12" s="6">
        <v>22.2</v>
      </c>
      <c r="BS12" s="9">
        <v>1.101</v>
      </c>
      <c r="BT12" s="6">
        <v>26.2</v>
      </c>
      <c r="BU12" s="9">
        <v>0.96499999999999997</v>
      </c>
    </row>
    <row r="13" spans="7:73" x14ac:dyDescent="0.25">
      <c r="G13" s="1" t="s">
        <v>0</v>
      </c>
      <c r="H13" s="1" t="s">
        <v>1</v>
      </c>
      <c r="I13" s="1" t="s">
        <v>2</v>
      </c>
      <c r="J13" s="13" t="s">
        <v>3</v>
      </c>
      <c r="K13" s="13" t="s">
        <v>15</v>
      </c>
      <c r="L13" s="13" t="s">
        <v>16</v>
      </c>
      <c r="M13" s="13" t="s">
        <v>17</v>
      </c>
      <c r="S13" t="s">
        <v>0</v>
      </c>
      <c r="T13" t="s">
        <v>7</v>
      </c>
      <c r="U13" t="s">
        <v>8</v>
      </c>
      <c r="V13" s="15" t="s">
        <v>9</v>
      </c>
      <c r="W13" t="s">
        <v>7</v>
      </c>
      <c r="X13" t="s">
        <v>8</v>
      </c>
      <c r="Y13" t="s">
        <v>7</v>
      </c>
      <c r="Z13" t="s">
        <v>8</v>
      </c>
      <c r="AA13" t="s">
        <v>9</v>
      </c>
      <c r="AB13" t="s">
        <v>10</v>
      </c>
      <c r="AC13" t="s">
        <v>1</v>
      </c>
      <c r="AD13" s="13" t="s">
        <v>15</v>
      </c>
      <c r="AE13" s="13" t="s">
        <v>19</v>
      </c>
      <c r="AF13" s="13" t="s">
        <v>20</v>
      </c>
      <c r="AG13" s="13" t="s">
        <v>21</v>
      </c>
      <c r="AH13" s="14" t="s">
        <v>22</v>
      </c>
      <c r="AI13" s="21" t="s">
        <v>28</v>
      </c>
      <c r="AJ13" s="13" t="s">
        <v>23</v>
      </c>
      <c r="AK13" s="20" t="s">
        <v>23</v>
      </c>
      <c r="AX13" t="s">
        <v>0</v>
      </c>
      <c r="AY13" t="s">
        <v>1</v>
      </c>
      <c r="AZ13" t="s">
        <v>2</v>
      </c>
      <c r="BA13" s="17" t="s">
        <v>3</v>
      </c>
      <c r="BB13" s="13" t="s">
        <v>15</v>
      </c>
      <c r="BC13" s="13" t="s">
        <v>16</v>
      </c>
      <c r="BD13" s="13" t="s">
        <v>17</v>
      </c>
      <c r="BE13" s="13" t="s">
        <v>24</v>
      </c>
      <c r="BF13" s="20" t="s">
        <v>31</v>
      </c>
      <c r="BL13" s="6">
        <f>10.3</f>
        <v>10.3</v>
      </c>
      <c r="BM13" s="9">
        <v>1.6919999999999999</v>
      </c>
      <c r="BN13" s="6">
        <v>14.3</v>
      </c>
      <c r="BO13" s="9">
        <v>1.4590000000000001</v>
      </c>
      <c r="BP13" s="6">
        <v>18.3</v>
      </c>
      <c r="BQ13" s="9">
        <v>1.262</v>
      </c>
      <c r="BR13" s="6">
        <v>22.3</v>
      </c>
      <c r="BS13" s="9">
        <v>1.097</v>
      </c>
      <c r="BT13" s="6">
        <v>26.3</v>
      </c>
      <c r="BU13" s="9">
        <v>0.96199999999999997</v>
      </c>
    </row>
    <row r="14" spans="7:73" x14ac:dyDescent="0.25">
      <c r="G14">
        <v>0</v>
      </c>
      <c r="H14">
        <v>15</v>
      </c>
      <c r="I14">
        <v>7</v>
      </c>
      <c r="J14">
        <v>7.0000000000000001E-3</v>
      </c>
      <c r="K14">
        <v>4.1666666666666666E-3</v>
      </c>
      <c r="L14">
        <v>1.6800000000000002</v>
      </c>
      <c r="M14">
        <v>121.9600725952813</v>
      </c>
      <c r="S14">
        <v>0</v>
      </c>
      <c r="T14">
        <v>108.8</v>
      </c>
      <c r="U14">
        <v>7.0699999999999999E-2</v>
      </c>
      <c r="V14" s="15">
        <v>22.6</v>
      </c>
      <c r="W14">
        <v>109.6</v>
      </c>
      <c r="X14">
        <v>7.1300000000000002E-2</v>
      </c>
      <c r="Y14">
        <v>4.0999999999999996</v>
      </c>
      <c r="Z14">
        <v>2.7000000000000001E-3</v>
      </c>
      <c r="AA14">
        <v>23.3</v>
      </c>
      <c r="AB14">
        <v>6.4</v>
      </c>
      <c r="AC14">
        <f>15</f>
        <v>15</v>
      </c>
      <c r="AD14">
        <f>AC14/3600</f>
        <v>4.1666666666666666E-3</v>
      </c>
      <c r="AE14">
        <f>AB14*10^-3</f>
        <v>6.4000000000000003E-3</v>
      </c>
      <c r="AF14">
        <f>AE14/AD14</f>
        <v>1.536</v>
      </c>
      <c r="AG14">
        <f>AE14/(AD14*$O$8)</f>
        <v>111.50635208711434</v>
      </c>
      <c r="AH14" s="15">
        <f>AG14*BS16</f>
        <v>121.09589836660618</v>
      </c>
      <c r="AI14" s="22">
        <f>AH14/$AH$14</f>
        <v>1</v>
      </c>
      <c r="AJ14" s="18">
        <f>($AH$14-AH14)/$AH$14</f>
        <v>0</v>
      </c>
      <c r="AK14" s="18">
        <f>(AH14-AH22)/AH14</f>
        <v>0.12669774401473291</v>
      </c>
      <c r="AX14">
        <v>0</v>
      </c>
      <c r="AY14">
        <f>15</f>
        <v>15</v>
      </c>
      <c r="AZ14">
        <v>7.3</v>
      </c>
      <c r="BA14">
        <f>AZ14*10^-3</f>
        <v>7.3000000000000001E-3</v>
      </c>
      <c r="BB14">
        <f>AY14/3600</f>
        <v>4.1666666666666666E-3</v>
      </c>
      <c r="BC14">
        <f>BA14/BB14</f>
        <v>1.752</v>
      </c>
      <c r="BD14">
        <f>BA14/(BB14*$O$8)</f>
        <v>127.18693284936478</v>
      </c>
      <c r="BE14" s="18">
        <f>(BD14/M14)</f>
        <v>1.0428571428571427</v>
      </c>
      <c r="BF14" s="18">
        <f>BD26/M26</f>
        <v>0.90000000000000013</v>
      </c>
      <c r="BL14" s="6">
        <f>10.4</f>
        <v>10.4</v>
      </c>
      <c r="BM14" s="9">
        <v>1.6859999999999999</v>
      </c>
      <c r="BN14" s="6">
        <v>14.4</v>
      </c>
      <c r="BO14" s="9">
        <v>1.4530000000000001</v>
      </c>
      <c r="BP14" s="6">
        <v>18.399999999999999</v>
      </c>
      <c r="BQ14" s="9">
        <v>1.258</v>
      </c>
      <c r="BR14" s="6">
        <v>22.4</v>
      </c>
      <c r="BS14" s="9">
        <v>1.093</v>
      </c>
      <c r="BT14" s="6">
        <v>26.4</v>
      </c>
      <c r="BU14" s="9">
        <v>0.95899999999999996</v>
      </c>
    </row>
    <row r="15" spans="7:73" x14ac:dyDescent="0.25">
      <c r="G15">
        <v>10</v>
      </c>
      <c r="H15">
        <v>15</v>
      </c>
      <c r="I15">
        <v>7.2</v>
      </c>
      <c r="J15">
        <v>7.2000000000000007E-3</v>
      </c>
      <c r="K15">
        <v>4.1666666666666666E-3</v>
      </c>
      <c r="L15">
        <v>1.7280000000000002</v>
      </c>
      <c r="M15">
        <v>125.44464609800363</v>
      </c>
      <c r="S15">
        <v>30</v>
      </c>
      <c r="T15">
        <v>114.8</v>
      </c>
      <c r="U15">
        <v>7.4700000000000003E-2</v>
      </c>
      <c r="V15" s="15">
        <v>23.2</v>
      </c>
      <c r="W15">
        <v>118.8</v>
      </c>
      <c r="X15">
        <v>7.7299999999999994E-2</v>
      </c>
      <c r="Y15">
        <v>5</v>
      </c>
      <c r="Z15">
        <v>3.3E-3</v>
      </c>
      <c r="AA15">
        <v>22.6</v>
      </c>
      <c r="AB15">
        <v>6.6</v>
      </c>
      <c r="AC15">
        <f>15</f>
        <v>15</v>
      </c>
      <c r="AD15">
        <f t="shared" ref="AD15:AD22" si="0">AC15/3600</f>
        <v>4.1666666666666666E-3</v>
      </c>
      <c r="AE15">
        <f t="shared" ref="AE15:AE22" si="1">AB15*10^-3</f>
        <v>6.6E-3</v>
      </c>
      <c r="AF15">
        <f t="shared" ref="AF15:AF22" si="2">AE15/AD15</f>
        <v>1.5840000000000001</v>
      </c>
      <c r="AG15">
        <f>AE15/(AD15*$O$8)</f>
        <v>114.99092558983665</v>
      </c>
      <c r="AH15" s="15">
        <f>AG15*BS22</f>
        <v>122.3503448275862</v>
      </c>
      <c r="AI15" s="22">
        <f t="shared" ref="AI15:AI22" si="3">AH15/$AH$14</f>
        <v>1.0103591160220993</v>
      </c>
      <c r="AJ15" s="18">
        <f>($AH$14-AH15)/$AH$14</f>
        <v>-1.0359116022099314E-2</v>
      </c>
      <c r="AX15">
        <v>10</v>
      </c>
      <c r="AY15">
        <f>15</f>
        <v>15</v>
      </c>
      <c r="AZ15">
        <v>7.5</v>
      </c>
      <c r="BA15">
        <f t="shared" ref="BA15:BA26" si="4">AZ15*10^-3</f>
        <v>7.4999999999999997E-3</v>
      </c>
      <c r="BB15">
        <f t="shared" ref="BB15:BB26" si="5">AY15/3600</f>
        <v>4.1666666666666666E-3</v>
      </c>
      <c r="BC15">
        <f t="shared" ref="BC15:BC26" si="6">BA15/BB15</f>
        <v>1.8</v>
      </c>
      <c r="BD15">
        <f t="shared" ref="BD15:BD26" si="7">BA15/(BB15*$O$8)</f>
        <v>130.67150635208711</v>
      </c>
      <c r="BE15" s="18">
        <f t="shared" ref="BE15:BE26" si="8">(BD15/M15)</f>
        <v>1.0416666666666665</v>
      </c>
      <c r="BL15" s="6">
        <v>10.5</v>
      </c>
      <c r="BM15" s="9">
        <v>1.679</v>
      </c>
      <c r="BN15" s="6">
        <v>14.5</v>
      </c>
      <c r="BO15" s="9">
        <v>1.448</v>
      </c>
      <c r="BP15" s="6">
        <v>18.5</v>
      </c>
      <c r="BQ15" s="9">
        <v>1.254</v>
      </c>
      <c r="BR15" s="6">
        <v>22.5</v>
      </c>
      <c r="BS15" s="9">
        <v>1.0900000000000001</v>
      </c>
      <c r="BT15" s="6">
        <v>26.5</v>
      </c>
      <c r="BU15" s="9">
        <v>0.95699999999999996</v>
      </c>
    </row>
    <row r="16" spans="7:73" x14ac:dyDescent="0.25">
      <c r="G16">
        <v>20</v>
      </c>
      <c r="H16">
        <v>15</v>
      </c>
      <c r="I16">
        <v>6.8</v>
      </c>
      <c r="J16">
        <v>6.7999999999999996E-3</v>
      </c>
      <c r="K16">
        <v>4.1666666666666666E-3</v>
      </c>
      <c r="L16">
        <v>1.6319999999999999</v>
      </c>
      <c r="M16">
        <v>118.47549909255896</v>
      </c>
      <c r="S16">
        <v>60</v>
      </c>
      <c r="T16">
        <v>116.2</v>
      </c>
      <c r="U16">
        <v>7.7499999999999999E-2</v>
      </c>
      <c r="V16" s="15">
        <v>24.1</v>
      </c>
      <c r="W16">
        <v>123.5</v>
      </c>
      <c r="X16">
        <v>8.0199999999999994E-2</v>
      </c>
      <c r="Y16">
        <v>4.2</v>
      </c>
      <c r="Z16">
        <v>2.7000000000000001E-3</v>
      </c>
      <c r="AA16">
        <v>22.8</v>
      </c>
      <c r="AB16">
        <v>7</v>
      </c>
      <c r="AC16">
        <f>15</f>
        <v>15</v>
      </c>
      <c r="AD16">
        <f t="shared" si="0"/>
        <v>4.1666666666666666E-3</v>
      </c>
      <c r="AE16">
        <f t="shared" si="1"/>
        <v>7.0000000000000001E-3</v>
      </c>
      <c r="AF16">
        <f t="shared" si="2"/>
        <v>1.6800000000000002</v>
      </c>
      <c r="AG16">
        <f t="shared" ref="AG16:AG22" si="9">AE16/(AD16*$O$8)</f>
        <v>121.9600725952813</v>
      </c>
      <c r="AH16" s="15">
        <f>AG16*BS31</f>
        <v>125.74083484573501</v>
      </c>
      <c r="AI16" s="22">
        <f t="shared" si="3"/>
        <v>1.0383575046040514</v>
      </c>
      <c r="AJ16" s="18">
        <f t="shared" ref="AJ16:AJ22" si="10">($AH$14-AH16)/$AH$14</f>
        <v>-3.8357504604051344E-2</v>
      </c>
      <c r="AX16">
        <v>20</v>
      </c>
      <c r="AY16">
        <f>15</f>
        <v>15</v>
      </c>
      <c r="AZ16">
        <v>7.4</v>
      </c>
      <c r="BA16">
        <f t="shared" si="4"/>
        <v>7.4000000000000003E-3</v>
      </c>
      <c r="BB16">
        <f t="shared" si="5"/>
        <v>4.1666666666666666E-3</v>
      </c>
      <c r="BC16">
        <f t="shared" si="6"/>
        <v>1.776</v>
      </c>
      <c r="BD16">
        <f t="shared" si="7"/>
        <v>128.92921960072596</v>
      </c>
      <c r="BE16" s="18">
        <f t="shared" si="8"/>
        <v>1.0882352941176472</v>
      </c>
      <c r="BL16" s="6">
        <v>10.6</v>
      </c>
      <c r="BM16" s="9">
        <v>1.673</v>
      </c>
      <c r="BN16" s="6">
        <v>14.6</v>
      </c>
      <c r="BO16" s="9">
        <v>1.4430000000000001</v>
      </c>
      <c r="BP16" s="6">
        <v>18.600000000000001</v>
      </c>
      <c r="BQ16" s="9">
        <v>1.2490000000000001</v>
      </c>
      <c r="BR16" s="6">
        <v>22.6</v>
      </c>
      <c r="BS16" s="9">
        <v>1.0860000000000001</v>
      </c>
      <c r="BT16" s="6">
        <v>26.6</v>
      </c>
      <c r="BU16" s="9">
        <v>0.95399999999999996</v>
      </c>
    </row>
    <row r="17" spans="7:73" x14ac:dyDescent="0.25">
      <c r="G17">
        <v>30</v>
      </c>
      <c r="H17">
        <v>15</v>
      </c>
      <c r="I17">
        <v>8.6</v>
      </c>
      <c r="J17">
        <v>8.6E-3</v>
      </c>
      <c r="K17">
        <v>4.1666666666666666E-3</v>
      </c>
      <c r="L17">
        <v>2.0640000000000001</v>
      </c>
      <c r="M17">
        <v>149.83666061705989</v>
      </c>
      <c r="S17">
        <v>90</v>
      </c>
      <c r="T17">
        <v>126.8</v>
      </c>
      <c r="U17">
        <v>8.2699999999999996E-2</v>
      </c>
      <c r="V17" s="15">
        <v>24.3</v>
      </c>
      <c r="W17">
        <v>130.30000000000001</v>
      </c>
      <c r="X17">
        <v>8.7400000000000005E-2</v>
      </c>
      <c r="Y17">
        <v>4.2</v>
      </c>
      <c r="Z17">
        <v>2.7000000000000001E-3</v>
      </c>
      <c r="AA17">
        <v>22.9</v>
      </c>
      <c r="AB17">
        <v>7.2</v>
      </c>
      <c r="AC17">
        <f>15</f>
        <v>15</v>
      </c>
      <c r="AD17">
        <f t="shared" si="0"/>
        <v>4.1666666666666666E-3</v>
      </c>
      <c r="AE17">
        <f t="shared" si="1"/>
        <v>7.2000000000000007E-3</v>
      </c>
      <c r="AF17">
        <f t="shared" si="2"/>
        <v>1.7280000000000002</v>
      </c>
      <c r="AG17">
        <f t="shared" si="9"/>
        <v>125.44464609800363</v>
      </c>
      <c r="AH17" s="15">
        <f>AG17*BS33</f>
        <v>128.45531760435571</v>
      </c>
      <c r="AI17" s="22">
        <f t="shared" si="3"/>
        <v>1.0607734806629834</v>
      </c>
      <c r="AJ17" s="18">
        <f t="shared" si="10"/>
        <v>-6.0773480662983326E-2</v>
      </c>
      <c r="AX17">
        <v>30</v>
      </c>
      <c r="AY17">
        <f>15</f>
        <v>15</v>
      </c>
      <c r="AZ17">
        <v>7.3</v>
      </c>
      <c r="BA17">
        <f t="shared" si="4"/>
        <v>7.3000000000000001E-3</v>
      </c>
      <c r="BB17">
        <f t="shared" si="5"/>
        <v>4.1666666666666666E-3</v>
      </c>
      <c r="BC17">
        <f t="shared" si="6"/>
        <v>1.752</v>
      </c>
      <c r="BD17">
        <f t="shared" si="7"/>
        <v>127.18693284936478</v>
      </c>
      <c r="BE17" s="18">
        <f t="shared" si="8"/>
        <v>0.84883720930232553</v>
      </c>
      <c r="BL17" s="6">
        <v>10.7</v>
      </c>
      <c r="BM17" s="9">
        <v>1.667</v>
      </c>
      <c r="BN17" s="6">
        <v>14.7</v>
      </c>
      <c r="BO17" s="9">
        <v>1.4370000000000001</v>
      </c>
      <c r="BP17" s="6">
        <v>18.7</v>
      </c>
      <c r="BQ17" s="9">
        <v>1.2450000000000001</v>
      </c>
      <c r="BR17" s="6">
        <v>22.7</v>
      </c>
      <c r="BS17" s="9">
        <v>1.0820000000000001</v>
      </c>
      <c r="BT17" s="6">
        <v>26.7</v>
      </c>
      <c r="BU17" s="9">
        <v>0.95099999999999996</v>
      </c>
    </row>
    <row r="18" spans="7:73" x14ac:dyDescent="0.25">
      <c r="G18">
        <v>40</v>
      </c>
      <c r="H18">
        <v>15</v>
      </c>
      <c r="I18">
        <v>7.8</v>
      </c>
      <c r="J18">
        <v>7.7999999999999996E-3</v>
      </c>
      <c r="K18">
        <v>4.1666666666666666E-3</v>
      </c>
      <c r="L18">
        <v>1.8719999999999999</v>
      </c>
      <c r="M18">
        <v>135.89836660617058</v>
      </c>
      <c r="S18">
        <v>120</v>
      </c>
      <c r="T18">
        <v>131.30000000000001</v>
      </c>
      <c r="U18">
        <v>8.5599999999999996E-2</v>
      </c>
      <c r="V18" s="15">
        <v>24.6</v>
      </c>
      <c r="W18">
        <v>135.4</v>
      </c>
      <c r="X18">
        <v>8.7800000000000003E-2</v>
      </c>
      <c r="Y18">
        <v>3.9</v>
      </c>
      <c r="Z18">
        <v>2.7000000000000001E-3</v>
      </c>
      <c r="AA18">
        <v>22.9</v>
      </c>
      <c r="AB18">
        <v>6.4</v>
      </c>
      <c r="AC18">
        <f>15</f>
        <v>15</v>
      </c>
      <c r="AD18">
        <f t="shared" si="0"/>
        <v>4.1666666666666666E-3</v>
      </c>
      <c r="AE18">
        <f t="shared" si="1"/>
        <v>6.4000000000000003E-3</v>
      </c>
      <c r="AF18">
        <f t="shared" si="2"/>
        <v>1.536</v>
      </c>
      <c r="AG18">
        <f t="shared" si="9"/>
        <v>111.50635208711434</v>
      </c>
      <c r="AH18" s="15">
        <f>AG18*BS36</f>
        <v>113.06744101633394</v>
      </c>
      <c r="AI18" s="22">
        <f t="shared" si="3"/>
        <v>0.93370165745856348</v>
      </c>
      <c r="AJ18" s="18">
        <f>($AH$14-AH18)/$AH$14</f>
        <v>6.6298342541436475E-2</v>
      </c>
      <c r="AX18">
        <v>40</v>
      </c>
      <c r="AY18">
        <f>15</f>
        <v>15</v>
      </c>
      <c r="AZ18">
        <v>7</v>
      </c>
      <c r="BA18">
        <f t="shared" si="4"/>
        <v>7.0000000000000001E-3</v>
      </c>
      <c r="BB18">
        <f t="shared" si="5"/>
        <v>4.1666666666666666E-3</v>
      </c>
      <c r="BC18">
        <f t="shared" si="6"/>
        <v>1.6800000000000002</v>
      </c>
      <c r="BD18">
        <f t="shared" si="7"/>
        <v>121.9600725952813</v>
      </c>
      <c r="BE18" s="18">
        <f t="shared" si="8"/>
        <v>0.89743589743589747</v>
      </c>
      <c r="BL18" s="6">
        <v>10.8</v>
      </c>
      <c r="BM18" s="9">
        <v>1.66</v>
      </c>
      <c r="BN18" s="6">
        <v>14.8</v>
      </c>
      <c r="BO18" s="9">
        <v>1.4319999999999999</v>
      </c>
      <c r="BP18" s="6">
        <v>18.8</v>
      </c>
      <c r="BQ18" s="9">
        <v>1.24</v>
      </c>
      <c r="BR18" s="6">
        <v>22.8</v>
      </c>
      <c r="BS18" s="9">
        <v>1.0780000000000001</v>
      </c>
      <c r="BT18" s="6">
        <v>26.8</v>
      </c>
      <c r="BU18" s="9">
        <v>0.94799999999999995</v>
      </c>
    </row>
    <row r="19" spans="7:73" x14ac:dyDescent="0.25">
      <c r="G19">
        <v>50</v>
      </c>
      <c r="H19">
        <v>15</v>
      </c>
      <c r="I19">
        <v>7.2</v>
      </c>
      <c r="J19">
        <v>7.2000000000000007E-3</v>
      </c>
      <c r="K19">
        <v>4.1666666666666666E-3</v>
      </c>
      <c r="L19">
        <v>1.7280000000000002</v>
      </c>
      <c r="M19">
        <v>125.44464609800363</v>
      </c>
      <c r="S19">
        <v>150</v>
      </c>
      <c r="T19">
        <v>140.1</v>
      </c>
      <c r="U19">
        <v>9.11E-2</v>
      </c>
      <c r="V19" s="15">
        <v>25.3</v>
      </c>
      <c r="W19">
        <v>141.19999999999999</v>
      </c>
      <c r="X19">
        <v>9.2100000000000001E-2</v>
      </c>
      <c r="Y19">
        <v>4.2</v>
      </c>
      <c r="Z19">
        <v>2.7000000000000001E-3</v>
      </c>
      <c r="AA19">
        <v>23.1</v>
      </c>
      <c r="AB19">
        <v>6.2</v>
      </c>
      <c r="AC19">
        <f>15</f>
        <v>15</v>
      </c>
      <c r="AD19">
        <f t="shared" si="0"/>
        <v>4.1666666666666666E-3</v>
      </c>
      <c r="AE19">
        <f t="shared" si="1"/>
        <v>6.2000000000000006E-3</v>
      </c>
      <c r="AF19">
        <f t="shared" si="2"/>
        <v>1.4880000000000002</v>
      </c>
      <c r="AG19">
        <f t="shared" si="9"/>
        <v>108.02177858439202</v>
      </c>
      <c r="AH19" s="15">
        <f>AG19*BS43</f>
        <v>107.0495825771325</v>
      </c>
      <c r="AI19" s="22">
        <f t="shared" si="3"/>
        <v>0.88400667587476978</v>
      </c>
      <c r="AJ19" s="18">
        <f t="shared" si="10"/>
        <v>0.11599332412523017</v>
      </c>
      <c r="AX19">
        <v>50</v>
      </c>
      <c r="AY19">
        <f>15</f>
        <v>15</v>
      </c>
      <c r="AZ19">
        <v>7.8</v>
      </c>
      <c r="BA19">
        <f t="shared" si="4"/>
        <v>7.7999999999999996E-3</v>
      </c>
      <c r="BB19">
        <f t="shared" si="5"/>
        <v>4.1666666666666666E-3</v>
      </c>
      <c r="BC19">
        <f t="shared" si="6"/>
        <v>1.8719999999999999</v>
      </c>
      <c r="BD19">
        <f t="shared" si="7"/>
        <v>135.89836660617058</v>
      </c>
      <c r="BE19" s="18">
        <f t="shared" si="8"/>
        <v>1.0833333333333333</v>
      </c>
      <c r="BL19" s="6">
        <v>10.9</v>
      </c>
      <c r="BM19" s="9">
        <v>1.6539999999999999</v>
      </c>
      <c r="BN19" s="6">
        <v>14.9</v>
      </c>
      <c r="BO19" s="9">
        <v>1.427</v>
      </c>
      <c r="BP19" s="6">
        <v>18.899999999999999</v>
      </c>
      <c r="BQ19" s="9">
        <v>1.236</v>
      </c>
      <c r="BR19" s="6">
        <v>22.9</v>
      </c>
      <c r="BS19" s="9">
        <v>1.075</v>
      </c>
      <c r="BT19" s="6">
        <v>26.9</v>
      </c>
      <c r="BU19" s="9">
        <v>0.94499999999999995</v>
      </c>
    </row>
    <row r="20" spans="7:73" x14ac:dyDescent="0.25">
      <c r="G20">
        <v>60</v>
      </c>
      <c r="H20">
        <v>15</v>
      </c>
      <c r="I20">
        <v>7.8</v>
      </c>
      <c r="J20">
        <v>7.7999999999999996E-3</v>
      </c>
      <c r="K20">
        <v>4.1666666666666666E-3</v>
      </c>
      <c r="L20">
        <v>1.8719999999999999</v>
      </c>
      <c r="M20">
        <v>135.89836660617058</v>
      </c>
      <c r="S20">
        <v>180</v>
      </c>
      <c r="T20">
        <v>146.6</v>
      </c>
      <c r="U20">
        <v>9.5200000000000007E-2</v>
      </c>
      <c r="V20" s="15">
        <v>25.3</v>
      </c>
      <c r="W20">
        <v>150.80000000000001</v>
      </c>
      <c r="X20">
        <v>9.8400000000000001E-2</v>
      </c>
      <c r="Y20">
        <v>4.2</v>
      </c>
      <c r="Z20">
        <v>2.8E-3</v>
      </c>
      <c r="AA20">
        <v>23.1</v>
      </c>
      <c r="AB20">
        <v>6.2</v>
      </c>
      <c r="AC20">
        <f>15</f>
        <v>15</v>
      </c>
      <c r="AD20">
        <f t="shared" si="0"/>
        <v>4.1666666666666666E-3</v>
      </c>
      <c r="AE20">
        <f t="shared" si="1"/>
        <v>6.2000000000000006E-3</v>
      </c>
      <c r="AF20">
        <f t="shared" si="2"/>
        <v>1.4880000000000002</v>
      </c>
      <c r="AG20">
        <f t="shared" si="9"/>
        <v>108.02177858439202</v>
      </c>
      <c r="AH20" s="15">
        <f>AG20*BS43</f>
        <v>107.0495825771325</v>
      </c>
      <c r="AI20" s="22">
        <f t="shared" si="3"/>
        <v>0.88400667587476978</v>
      </c>
      <c r="AJ20" s="18">
        <f t="shared" si="10"/>
        <v>0.11599332412523017</v>
      </c>
      <c r="AX20">
        <v>60</v>
      </c>
      <c r="AY20">
        <f>15</f>
        <v>15</v>
      </c>
      <c r="AZ20">
        <v>7.8</v>
      </c>
      <c r="BA20">
        <f t="shared" si="4"/>
        <v>7.7999999999999996E-3</v>
      </c>
      <c r="BB20">
        <f t="shared" si="5"/>
        <v>4.1666666666666666E-3</v>
      </c>
      <c r="BC20">
        <f t="shared" si="6"/>
        <v>1.8719999999999999</v>
      </c>
      <c r="BD20">
        <f t="shared" si="7"/>
        <v>135.89836660617058</v>
      </c>
      <c r="BE20" s="18">
        <f>(BD20/M20)</f>
        <v>1</v>
      </c>
      <c r="BL20" s="6">
        <v>11</v>
      </c>
      <c r="BM20" s="9">
        <v>1.6479999999999999</v>
      </c>
      <c r="BN20" s="6">
        <v>15</v>
      </c>
      <c r="BO20" s="9">
        <v>1.4219999999999999</v>
      </c>
      <c r="BP20" s="6">
        <v>19</v>
      </c>
      <c r="BQ20" s="9">
        <v>1.232</v>
      </c>
      <c r="BR20" s="6">
        <v>23</v>
      </c>
      <c r="BS20" s="9">
        <v>1.071</v>
      </c>
      <c r="BT20" s="6">
        <v>27</v>
      </c>
      <c r="BU20" s="9">
        <v>0.94299999999999995</v>
      </c>
    </row>
    <row r="21" spans="7:73" x14ac:dyDescent="0.25">
      <c r="G21">
        <v>70</v>
      </c>
      <c r="H21">
        <v>15</v>
      </c>
      <c r="I21">
        <v>8</v>
      </c>
      <c r="J21">
        <v>8.0000000000000002E-3</v>
      </c>
      <c r="K21">
        <v>4.1666666666666666E-3</v>
      </c>
      <c r="L21">
        <v>1.9200000000000002</v>
      </c>
      <c r="M21">
        <v>139.38294010889291</v>
      </c>
      <c r="S21">
        <v>210</v>
      </c>
      <c r="T21">
        <v>153.4</v>
      </c>
      <c r="U21">
        <v>0.1002</v>
      </c>
      <c r="V21" s="15">
        <v>25.4</v>
      </c>
      <c r="W21">
        <v>159.1</v>
      </c>
      <c r="X21">
        <v>0.1036</v>
      </c>
      <c r="Y21">
        <v>5</v>
      </c>
      <c r="Z21">
        <v>3.2000000000000002E-3</v>
      </c>
      <c r="AA21">
        <v>23.2</v>
      </c>
      <c r="AB21">
        <v>6.2</v>
      </c>
      <c r="AC21">
        <f>15</f>
        <v>15</v>
      </c>
      <c r="AD21">
        <f t="shared" si="0"/>
        <v>4.1666666666666666E-3</v>
      </c>
      <c r="AE21">
        <f t="shared" si="1"/>
        <v>6.2000000000000006E-3</v>
      </c>
      <c r="AF21">
        <f t="shared" si="2"/>
        <v>1.4880000000000002</v>
      </c>
      <c r="AG21">
        <f t="shared" si="9"/>
        <v>108.02177858439202</v>
      </c>
      <c r="AH21" s="15">
        <f>AG21*BS44</f>
        <v>106.72551724137932</v>
      </c>
      <c r="AI21" s="22">
        <f t="shared" si="3"/>
        <v>0.88133057090239419</v>
      </c>
      <c r="AJ21" s="18">
        <f t="shared" si="10"/>
        <v>0.11866942909760586</v>
      </c>
      <c r="AX21">
        <v>70</v>
      </c>
      <c r="AY21">
        <f>15</f>
        <v>15</v>
      </c>
      <c r="AZ21">
        <v>7.6</v>
      </c>
      <c r="BA21">
        <f t="shared" si="4"/>
        <v>7.6E-3</v>
      </c>
      <c r="BB21">
        <f t="shared" si="5"/>
        <v>4.1666666666666666E-3</v>
      </c>
      <c r="BC21">
        <f t="shared" si="6"/>
        <v>1.8240000000000001</v>
      </c>
      <c r="BD21">
        <f t="shared" si="7"/>
        <v>132.41379310344826</v>
      </c>
      <c r="BE21" s="18">
        <f t="shared" si="8"/>
        <v>0.95</v>
      </c>
      <c r="BL21" s="6">
        <v>11.1</v>
      </c>
      <c r="BM21" s="9">
        <v>1.6419999999999999</v>
      </c>
      <c r="BN21" s="6">
        <v>15.1</v>
      </c>
      <c r="BO21" s="9">
        <v>1.417</v>
      </c>
      <c r="BP21" s="6">
        <v>19.100000000000001</v>
      </c>
      <c r="BQ21" s="9">
        <v>1.2270000000000001</v>
      </c>
      <c r="BR21" s="6">
        <v>23.1</v>
      </c>
      <c r="BS21" s="9">
        <v>1.0669999999999999</v>
      </c>
      <c r="BT21" s="6">
        <v>27.1</v>
      </c>
      <c r="BU21" s="9">
        <v>0.94</v>
      </c>
    </row>
    <row r="22" spans="7:73" x14ac:dyDescent="0.25">
      <c r="G22">
        <v>80</v>
      </c>
      <c r="H22">
        <v>15</v>
      </c>
      <c r="I22">
        <v>7.6</v>
      </c>
      <c r="J22">
        <v>7.6E-3</v>
      </c>
      <c r="K22">
        <v>4.1666666666666666E-3</v>
      </c>
      <c r="L22">
        <v>1.8240000000000001</v>
      </c>
      <c r="M22">
        <v>132.41379310344826</v>
      </c>
      <c r="S22">
        <v>240</v>
      </c>
      <c r="T22">
        <v>163.30000000000001</v>
      </c>
      <c r="U22">
        <v>0.1065</v>
      </c>
      <c r="V22" s="15">
        <v>25.4</v>
      </c>
      <c r="W22">
        <v>168.9</v>
      </c>
      <c r="X22">
        <v>0.11</v>
      </c>
      <c r="Y22">
        <v>4.4000000000000004</v>
      </c>
      <c r="Z22">
        <v>2.8999999999999998E-3</v>
      </c>
      <c r="AA22">
        <v>23.2</v>
      </c>
      <c r="AB22">
        <v>6.2</v>
      </c>
      <c r="AC22">
        <f>15</f>
        <v>15</v>
      </c>
      <c r="AD22">
        <f t="shared" si="0"/>
        <v>4.1666666666666666E-3</v>
      </c>
      <c r="AE22">
        <f t="shared" si="1"/>
        <v>6.2000000000000006E-3</v>
      </c>
      <c r="AF22">
        <f t="shared" si="2"/>
        <v>1.4880000000000002</v>
      </c>
      <c r="AG22">
        <f t="shared" si="9"/>
        <v>108.02177858439202</v>
      </c>
      <c r="AH22" s="15">
        <f>AG22*BS47</f>
        <v>105.7533212341198</v>
      </c>
      <c r="AI22" s="22">
        <f t="shared" si="3"/>
        <v>0.87330225598526712</v>
      </c>
      <c r="AJ22" s="18">
        <f t="shared" si="10"/>
        <v>0.12669774401473291</v>
      </c>
      <c r="AX22">
        <v>80</v>
      </c>
      <c r="AY22">
        <f>15</f>
        <v>15</v>
      </c>
      <c r="AZ22">
        <v>7.4</v>
      </c>
      <c r="BA22">
        <f t="shared" si="4"/>
        <v>7.4000000000000003E-3</v>
      </c>
      <c r="BB22">
        <f t="shared" si="5"/>
        <v>4.1666666666666666E-3</v>
      </c>
      <c r="BC22">
        <f t="shared" si="6"/>
        <v>1.776</v>
      </c>
      <c r="BD22">
        <f t="shared" si="7"/>
        <v>128.92921960072596</v>
      </c>
      <c r="BE22" s="18">
        <f t="shared" si="8"/>
        <v>0.97368421052631593</v>
      </c>
      <c r="BL22" s="6">
        <v>11.2</v>
      </c>
      <c r="BM22" s="9">
        <v>1.6359999999999999</v>
      </c>
      <c r="BN22" s="6">
        <v>15.2</v>
      </c>
      <c r="BO22" s="9">
        <v>1.411</v>
      </c>
      <c r="BP22" s="6">
        <v>19.2</v>
      </c>
      <c r="BQ22" s="9">
        <v>1.2230000000000001</v>
      </c>
      <c r="BR22" s="6">
        <v>23.2</v>
      </c>
      <c r="BS22" s="9">
        <v>1.0640000000000001</v>
      </c>
      <c r="BT22" s="6">
        <v>27.2</v>
      </c>
      <c r="BU22" s="9">
        <v>0.93700000000000006</v>
      </c>
    </row>
    <row r="23" spans="7:73" x14ac:dyDescent="0.25">
      <c r="G23">
        <v>90</v>
      </c>
      <c r="H23">
        <v>15</v>
      </c>
      <c r="I23">
        <v>7.6</v>
      </c>
      <c r="J23">
        <v>7.6E-3</v>
      </c>
      <c r="K23">
        <v>4.1666666666666666E-3</v>
      </c>
      <c r="L23">
        <v>1.8240000000000001</v>
      </c>
      <c r="M23">
        <v>132.41379310344826</v>
      </c>
      <c r="AG23" s="1">
        <f>AVERAGE(AG14:AG22)</f>
        <v>113.05505142165758</v>
      </c>
      <c r="AH23" s="16">
        <f>AVERAGE(AH14:AH22)</f>
        <v>115.25420447670902</v>
      </c>
      <c r="AI23" s="23"/>
      <c r="AJ23" s="19"/>
      <c r="AX23">
        <v>90</v>
      </c>
      <c r="AY23">
        <f>15</f>
        <v>15</v>
      </c>
      <c r="AZ23">
        <v>7.4</v>
      </c>
      <c r="BA23">
        <f t="shared" si="4"/>
        <v>7.4000000000000003E-3</v>
      </c>
      <c r="BB23">
        <f t="shared" si="5"/>
        <v>4.1666666666666666E-3</v>
      </c>
      <c r="BC23">
        <f t="shared" si="6"/>
        <v>1.776</v>
      </c>
      <c r="BD23">
        <f t="shared" si="7"/>
        <v>128.92921960072596</v>
      </c>
      <c r="BE23" s="18">
        <f t="shared" si="8"/>
        <v>0.97368421052631593</v>
      </c>
      <c r="BL23" s="6">
        <v>11.3</v>
      </c>
      <c r="BM23" s="9">
        <v>1.63</v>
      </c>
      <c r="BN23" s="6">
        <v>15.3</v>
      </c>
      <c r="BO23" s="9">
        <v>1.4059999999999999</v>
      </c>
      <c r="BP23" s="6">
        <v>19.3</v>
      </c>
      <c r="BQ23" s="9">
        <v>1.2190000000000001</v>
      </c>
      <c r="BR23" s="6">
        <v>23.3</v>
      </c>
      <c r="BS23" s="9">
        <v>1.06</v>
      </c>
      <c r="BT23" s="6">
        <v>27.3</v>
      </c>
      <c r="BU23" s="9">
        <v>0.93400000000000005</v>
      </c>
    </row>
    <row r="24" spans="7:73" x14ac:dyDescent="0.25">
      <c r="G24">
        <v>100</v>
      </c>
      <c r="H24">
        <v>15</v>
      </c>
      <c r="I24">
        <v>7.8</v>
      </c>
      <c r="J24">
        <v>7.7999999999999996E-3</v>
      </c>
      <c r="K24">
        <v>4.1666666666666666E-3</v>
      </c>
      <c r="L24">
        <v>1.8719999999999999</v>
      </c>
      <c r="M24">
        <v>135.89836660617058</v>
      </c>
      <c r="AX24">
        <v>100</v>
      </c>
      <c r="AY24">
        <f>15</f>
        <v>15</v>
      </c>
      <c r="AZ24">
        <v>7.4</v>
      </c>
      <c r="BA24">
        <f t="shared" si="4"/>
        <v>7.4000000000000003E-3</v>
      </c>
      <c r="BB24">
        <f t="shared" si="5"/>
        <v>4.1666666666666666E-3</v>
      </c>
      <c r="BC24">
        <f t="shared" si="6"/>
        <v>1.776</v>
      </c>
      <c r="BD24">
        <f t="shared" si="7"/>
        <v>128.92921960072596</v>
      </c>
      <c r="BE24" s="18">
        <f t="shared" si="8"/>
        <v>0.9487179487179489</v>
      </c>
      <c r="BL24" s="6">
        <v>11.4</v>
      </c>
      <c r="BM24" s="9">
        <v>1.6240000000000001</v>
      </c>
      <c r="BN24" s="6">
        <v>15.4</v>
      </c>
      <c r="BO24" s="9">
        <v>1.401</v>
      </c>
      <c r="BP24" s="6">
        <v>19.399999999999999</v>
      </c>
      <c r="BQ24" s="9">
        <v>1.214</v>
      </c>
      <c r="BR24" s="6">
        <v>23.4</v>
      </c>
      <c r="BS24" s="9">
        <v>1.056</v>
      </c>
      <c r="BT24" s="6">
        <v>27.4</v>
      </c>
      <c r="BU24" s="9">
        <v>0.93200000000000005</v>
      </c>
    </row>
    <row r="25" spans="7:73" x14ac:dyDescent="0.25">
      <c r="G25">
        <v>110</v>
      </c>
      <c r="H25">
        <v>15</v>
      </c>
      <c r="I25">
        <v>8.1999999999999993</v>
      </c>
      <c r="J25">
        <v>8.199999999999999E-3</v>
      </c>
      <c r="K25">
        <v>4.1666666666666666E-3</v>
      </c>
      <c r="L25">
        <v>1.9679999999999997</v>
      </c>
      <c r="M25">
        <v>142.86751361161521</v>
      </c>
      <c r="AX25">
        <v>110</v>
      </c>
      <c r="AY25">
        <f>15</f>
        <v>15</v>
      </c>
      <c r="AZ25">
        <v>7.4</v>
      </c>
      <c r="BA25">
        <f t="shared" si="4"/>
        <v>7.4000000000000003E-3</v>
      </c>
      <c r="BB25">
        <f t="shared" si="5"/>
        <v>4.1666666666666666E-3</v>
      </c>
      <c r="BC25">
        <f t="shared" si="6"/>
        <v>1.776</v>
      </c>
      <c r="BD25">
        <f t="shared" si="7"/>
        <v>128.92921960072596</v>
      </c>
      <c r="BE25" s="18">
        <f t="shared" si="8"/>
        <v>0.90243902439024415</v>
      </c>
      <c r="BL25" s="6">
        <v>11.5</v>
      </c>
      <c r="BM25" s="9">
        <v>1.6180000000000001</v>
      </c>
      <c r="BN25" s="6">
        <v>15.5</v>
      </c>
      <c r="BO25" s="9">
        <v>1.3959999999999999</v>
      </c>
      <c r="BP25" s="6">
        <v>19.5</v>
      </c>
      <c r="BQ25" s="9">
        <v>1.21</v>
      </c>
      <c r="BR25" s="6">
        <v>23.5</v>
      </c>
      <c r="BS25" s="9">
        <v>1.0529999999999999</v>
      </c>
      <c r="BT25" s="6">
        <v>27.5</v>
      </c>
      <c r="BU25" s="9">
        <v>0.92900000000000005</v>
      </c>
    </row>
    <row r="26" spans="7:73" x14ac:dyDescent="0.25">
      <c r="G26">
        <v>120</v>
      </c>
      <c r="H26">
        <v>15</v>
      </c>
      <c r="I26">
        <v>8</v>
      </c>
      <c r="J26">
        <v>8.0000000000000002E-3</v>
      </c>
      <c r="K26">
        <v>4.1666666666666666E-3</v>
      </c>
      <c r="L26">
        <v>1.9200000000000002</v>
      </c>
      <c r="M26">
        <v>139.38294010889291</v>
      </c>
      <c r="AX26">
        <v>120</v>
      </c>
      <c r="AY26">
        <f>15</f>
        <v>15</v>
      </c>
      <c r="AZ26">
        <v>7.2</v>
      </c>
      <c r="BA26">
        <f t="shared" si="4"/>
        <v>7.2000000000000007E-3</v>
      </c>
      <c r="BB26">
        <f t="shared" si="5"/>
        <v>4.1666666666666666E-3</v>
      </c>
      <c r="BC26">
        <f t="shared" si="6"/>
        <v>1.7280000000000002</v>
      </c>
      <c r="BD26">
        <f t="shared" si="7"/>
        <v>125.44464609800363</v>
      </c>
      <c r="BE26" s="18">
        <f t="shared" si="8"/>
        <v>0.90000000000000013</v>
      </c>
      <c r="BL26" s="6">
        <v>11.6</v>
      </c>
      <c r="BM26" s="9">
        <v>1.611</v>
      </c>
      <c r="BN26" s="6">
        <v>15.6</v>
      </c>
      <c r="BO26" s="9">
        <v>1.391</v>
      </c>
      <c r="BP26" s="6">
        <v>19.600000000000001</v>
      </c>
      <c r="BQ26" s="9">
        <v>1.206</v>
      </c>
      <c r="BR26" s="6">
        <v>23.6</v>
      </c>
      <c r="BS26" s="9">
        <v>1.0489999999999999</v>
      </c>
      <c r="BT26" s="6">
        <v>27.6</v>
      </c>
      <c r="BU26" s="9">
        <v>0.92600000000000005</v>
      </c>
    </row>
    <row r="27" spans="7:73" x14ac:dyDescent="0.25">
      <c r="M27" s="1">
        <v>133.48596956582438</v>
      </c>
      <c r="BD27" s="1">
        <f>AVERAGE(BD14:BD26)</f>
        <v>129.33128577411696</v>
      </c>
      <c r="BE27" s="19"/>
      <c r="BL27" s="6">
        <v>11.7</v>
      </c>
      <c r="BM27" s="9">
        <v>1.605</v>
      </c>
      <c r="BN27" s="6">
        <v>15.7</v>
      </c>
      <c r="BO27" s="9">
        <v>1.3859999999999999</v>
      </c>
      <c r="BP27" s="6">
        <v>19.7</v>
      </c>
      <c r="BQ27" s="9">
        <v>1.2010000000000001</v>
      </c>
      <c r="BR27" s="6">
        <v>23.7</v>
      </c>
      <c r="BS27" s="9">
        <v>1.0449999999999999</v>
      </c>
      <c r="BT27" s="6">
        <v>27.7</v>
      </c>
      <c r="BU27" s="9">
        <v>0.92400000000000004</v>
      </c>
    </row>
    <row r="28" spans="7:73" x14ac:dyDescent="0.25">
      <c r="BL28" s="6">
        <v>11.8</v>
      </c>
      <c r="BM28" s="9">
        <v>1.6</v>
      </c>
      <c r="BN28" s="6">
        <v>15.8</v>
      </c>
      <c r="BO28" s="9">
        <v>1.381</v>
      </c>
      <c r="BP28" s="6">
        <v>19.8</v>
      </c>
      <c r="BQ28" s="9">
        <v>1.1970000000000001</v>
      </c>
      <c r="BR28" s="6">
        <v>23.8</v>
      </c>
      <c r="BS28" s="9">
        <v>1.042</v>
      </c>
      <c r="BT28" s="6">
        <v>27.8</v>
      </c>
      <c r="BU28" s="9">
        <v>0.92100000000000004</v>
      </c>
    </row>
    <row r="29" spans="7:73" x14ac:dyDescent="0.25">
      <c r="BL29" s="6">
        <v>11.9</v>
      </c>
      <c r="BM29" s="9">
        <v>1.5940000000000001</v>
      </c>
      <c r="BN29" s="6">
        <v>15.9</v>
      </c>
      <c r="BO29" s="9">
        <v>1.3759999999999999</v>
      </c>
      <c r="BP29" s="6">
        <v>19.899999999999999</v>
      </c>
      <c r="BQ29" s="9">
        <v>1.1930000000000001</v>
      </c>
      <c r="BR29" s="6">
        <v>23.9</v>
      </c>
      <c r="BS29" s="9">
        <v>1.038</v>
      </c>
      <c r="BT29" s="6">
        <v>27.9</v>
      </c>
      <c r="BU29" s="9">
        <v>0.91800000000000004</v>
      </c>
    </row>
    <row r="30" spans="7:73" x14ac:dyDescent="0.25">
      <c r="BL30" s="6">
        <v>12</v>
      </c>
      <c r="BM30" s="9">
        <v>1.5880000000000001</v>
      </c>
      <c r="BN30" s="6">
        <v>16</v>
      </c>
      <c r="BO30" s="9">
        <v>1.371</v>
      </c>
      <c r="BP30" s="6">
        <v>20</v>
      </c>
      <c r="BQ30" s="9">
        <v>1.1890000000000001</v>
      </c>
      <c r="BR30" s="6">
        <v>24</v>
      </c>
      <c r="BS30" s="9">
        <v>1.0349999999999999</v>
      </c>
      <c r="BT30" s="6">
        <v>28</v>
      </c>
      <c r="BU30" s="9">
        <v>0.91500000000000004</v>
      </c>
    </row>
    <row r="31" spans="7:73" x14ac:dyDescent="0.25">
      <c r="BL31" s="6">
        <v>12.1</v>
      </c>
      <c r="BM31" s="9">
        <v>1.5820000000000001</v>
      </c>
      <c r="BN31" s="6">
        <v>16.100000000000001</v>
      </c>
      <c r="BO31" s="9">
        <v>1.3660000000000001</v>
      </c>
      <c r="BP31" s="6">
        <v>20.100000000000001</v>
      </c>
      <c r="BQ31" s="9">
        <v>1.1850000000000001</v>
      </c>
      <c r="BR31" s="6">
        <v>24.1</v>
      </c>
      <c r="BS31" s="9">
        <v>1.0309999999999999</v>
      </c>
      <c r="BT31" s="6">
        <v>28.1</v>
      </c>
      <c r="BU31" s="9">
        <v>0.91300000000000003</v>
      </c>
    </row>
    <row r="32" spans="7:73" x14ac:dyDescent="0.25">
      <c r="BL32" s="6">
        <v>12.2</v>
      </c>
      <c r="BM32" s="9">
        <v>1.5760000000000001</v>
      </c>
      <c r="BN32" s="6">
        <v>16.2</v>
      </c>
      <c r="BO32" s="9">
        <v>1.361</v>
      </c>
      <c r="BP32" s="6">
        <v>20.2</v>
      </c>
      <c r="BQ32" s="9">
        <v>1.18</v>
      </c>
      <c r="BR32" s="6">
        <v>24.2</v>
      </c>
      <c r="BS32" s="9">
        <v>1.028</v>
      </c>
      <c r="BT32" s="6">
        <v>28.2</v>
      </c>
      <c r="BU32" s="9">
        <v>0.91</v>
      </c>
    </row>
    <row r="33" spans="64:73" x14ac:dyDescent="0.25">
      <c r="BL33" s="6">
        <v>12.3</v>
      </c>
      <c r="BM33" s="9">
        <v>1.57</v>
      </c>
      <c r="BN33" s="6">
        <v>16.3</v>
      </c>
      <c r="BO33" s="9">
        <v>1.3560000000000001</v>
      </c>
      <c r="BP33" s="6">
        <v>20.3</v>
      </c>
      <c r="BQ33" s="9">
        <v>1.1759999999999999</v>
      </c>
      <c r="BR33" s="6">
        <v>24.3</v>
      </c>
      <c r="BS33" s="9">
        <v>1.024</v>
      </c>
      <c r="BT33" s="6">
        <v>28.3</v>
      </c>
      <c r="BU33" s="9">
        <v>0.90800000000000003</v>
      </c>
    </row>
    <row r="34" spans="64:73" x14ac:dyDescent="0.25">
      <c r="BL34" s="6">
        <v>12.4</v>
      </c>
      <c r="BM34" s="9">
        <v>1.5640000000000001</v>
      </c>
      <c r="BN34" s="6">
        <v>16.399999999999999</v>
      </c>
      <c r="BO34" s="9">
        <v>1.351</v>
      </c>
      <c r="BP34" s="6">
        <v>20.399999999999999</v>
      </c>
      <c r="BQ34" s="9">
        <v>1.1719999999999999</v>
      </c>
      <c r="BR34" s="6">
        <v>24.4</v>
      </c>
      <c r="BS34" s="9">
        <v>1.0209999999999999</v>
      </c>
      <c r="BT34" s="6">
        <v>28.4</v>
      </c>
      <c r="BU34" s="9">
        <v>0.90500000000000003</v>
      </c>
    </row>
    <row r="35" spans="64:73" x14ac:dyDescent="0.25">
      <c r="BL35" s="6">
        <v>12.5</v>
      </c>
      <c r="BM35" s="9">
        <v>1.5580000000000001</v>
      </c>
      <c r="BN35" s="6">
        <v>16.5</v>
      </c>
      <c r="BO35" s="9">
        <v>1.347</v>
      </c>
      <c r="BP35" s="6">
        <v>20.5</v>
      </c>
      <c r="BQ35" s="9">
        <v>1.1679999999999999</v>
      </c>
      <c r="BR35" s="6">
        <v>24.5</v>
      </c>
      <c r="BS35" s="9">
        <v>1.0169999999999999</v>
      </c>
      <c r="BT35" s="6">
        <v>28.5</v>
      </c>
      <c r="BU35" s="9">
        <v>0.90200000000000002</v>
      </c>
    </row>
    <row r="36" spans="64:73" x14ac:dyDescent="0.25">
      <c r="BL36" s="6">
        <v>12.6</v>
      </c>
      <c r="BM36" s="9">
        <v>1.5529999999999999</v>
      </c>
      <c r="BN36" s="6">
        <v>16.600000000000001</v>
      </c>
      <c r="BO36" s="9">
        <v>1.3420000000000001</v>
      </c>
      <c r="BP36" s="6">
        <v>20.6</v>
      </c>
      <c r="BQ36" s="9">
        <v>1.1639999999999999</v>
      </c>
      <c r="BR36" s="6">
        <v>24.6</v>
      </c>
      <c r="BS36" s="9">
        <v>1.014</v>
      </c>
      <c r="BT36" s="6">
        <v>28.6</v>
      </c>
      <c r="BU36" s="9">
        <v>0.9</v>
      </c>
    </row>
    <row r="37" spans="64:73" x14ac:dyDescent="0.25">
      <c r="BL37" s="6">
        <v>12.7</v>
      </c>
      <c r="BM37" s="9">
        <v>1.5469999999999999</v>
      </c>
      <c r="BN37" s="6">
        <v>16.7</v>
      </c>
      <c r="BO37" s="9">
        <v>1.337</v>
      </c>
      <c r="BP37" s="6">
        <v>20.7</v>
      </c>
      <c r="BQ37" s="9">
        <v>1.1599999999999999</v>
      </c>
      <c r="BR37" s="6">
        <v>24.7</v>
      </c>
      <c r="BS37" s="9">
        <v>1.01</v>
      </c>
      <c r="BT37" s="6">
        <v>28.7</v>
      </c>
      <c r="BU37" s="9">
        <v>0.89700000000000002</v>
      </c>
    </row>
    <row r="38" spans="64:73" x14ac:dyDescent="0.25">
      <c r="BL38" s="6">
        <v>12.8</v>
      </c>
      <c r="BM38" s="9">
        <v>1.5409999999999999</v>
      </c>
      <c r="BN38" s="6">
        <v>16.8</v>
      </c>
      <c r="BO38" s="9">
        <v>1.3320000000000001</v>
      </c>
      <c r="BP38" s="6">
        <v>20.8</v>
      </c>
      <c r="BQ38" s="9">
        <v>1.1559999999999999</v>
      </c>
      <c r="BR38" s="6">
        <v>24.8</v>
      </c>
      <c r="BS38" s="9">
        <v>1.0069999999999999</v>
      </c>
      <c r="BT38" s="6">
        <v>28.8</v>
      </c>
      <c r="BU38" s="9">
        <v>0.89400000000000002</v>
      </c>
    </row>
    <row r="39" spans="64:73" x14ac:dyDescent="0.25">
      <c r="BL39" s="6">
        <v>12.9</v>
      </c>
      <c r="BM39" s="9">
        <v>1.536</v>
      </c>
      <c r="BN39" s="6">
        <v>16.899999999999999</v>
      </c>
      <c r="BO39" s="9">
        <v>1.327</v>
      </c>
      <c r="BP39" s="6">
        <v>20.9</v>
      </c>
      <c r="BQ39" s="9">
        <v>1.1519999999999999</v>
      </c>
      <c r="BR39" s="6">
        <v>24.9</v>
      </c>
      <c r="BS39" s="9">
        <v>1.0029999999999999</v>
      </c>
      <c r="BT39" s="6">
        <v>28.9</v>
      </c>
      <c r="BU39" s="9">
        <v>0.89200000000000002</v>
      </c>
    </row>
    <row r="40" spans="64:73" x14ac:dyDescent="0.25">
      <c r="BL40" s="6">
        <v>13</v>
      </c>
      <c r="BM40" s="9">
        <v>1.53</v>
      </c>
      <c r="BN40" s="6">
        <v>17</v>
      </c>
      <c r="BO40" s="9">
        <v>1.323</v>
      </c>
      <c r="BP40" s="6">
        <v>21</v>
      </c>
      <c r="BQ40" s="9">
        <v>1.1479999999999999</v>
      </c>
      <c r="BR40" s="6">
        <v>25</v>
      </c>
      <c r="BS40" s="9">
        <v>1</v>
      </c>
      <c r="BT40" s="6">
        <v>29</v>
      </c>
      <c r="BU40" s="9">
        <v>0.88900000000000001</v>
      </c>
    </row>
    <row r="41" spans="64:73" x14ac:dyDescent="0.25">
      <c r="BL41" s="6">
        <v>13.1</v>
      </c>
      <c r="BM41" s="9">
        <v>1.524</v>
      </c>
      <c r="BN41" s="6">
        <v>17.100000000000001</v>
      </c>
      <c r="BO41" s="9">
        <v>1.3180000000000001</v>
      </c>
      <c r="BP41" s="6">
        <v>21.1</v>
      </c>
      <c r="BQ41" s="9">
        <v>1.1439999999999999</v>
      </c>
      <c r="BR41" s="6">
        <v>25.1</v>
      </c>
      <c r="BS41" s="9">
        <v>0.997</v>
      </c>
      <c r="BT41" s="6">
        <v>29.1</v>
      </c>
      <c r="BU41" s="9">
        <v>0.88700000000000001</v>
      </c>
    </row>
    <row r="42" spans="64:73" x14ac:dyDescent="0.25">
      <c r="BL42" s="6">
        <v>13.2</v>
      </c>
      <c r="BM42" s="9">
        <v>1.5189999999999999</v>
      </c>
      <c r="BN42" s="6">
        <v>17.2</v>
      </c>
      <c r="BO42" s="9">
        <v>1.3129999999999999</v>
      </c>
      <c r="BP42" s="6">
        <v>21.2</v>
      </c>
      <c r="BQ42" s="9">
        <v>1.1399999999999999</v>
      </c>
      <c r="BR42" s="6">
        <v>25.2</v>
      </c>
      <c r="BS42" s="9">
        <v>0.99399999999999999</v>
      </c>
      <c r="BT42" s="6">
        <v>29.2</v>
      </c>
      <c r="BU42" s="9">
        <v>0.88400000000000001</v>
      </c>
    </row>
    <row r="43" spans="64:73" x14ac:dyDescent="0.25">
      <c r="BL43" s="6">
        <v>13.3</v>
      </c>
      <c r="BM43" s="9">
        <v>1.5129999999999999</v>
      </c>
      <c r="BN43" s="6">
        <v>17.3</v>
      </c>
      <c r="BO43" s="9">
        <v>1.3080000000000001</v>
      </c>
      <c r="BP43" s="6">
        <v>21.3</v>
      </c>
      <c r="BQ43" s="9">
        <v>1.1359999999999999</v>
      </c>
      <c r="BR43" s="6">
        <v>25.3</v>
      </c>
      <c r="BS43" s="9">
        <v>0.99099999999999999</v>
      </c>
      <c r="BT43" s="6">
        <v>29.3</v>
      </c>
      <c r="BU43" s="9">
        <v>0.88200000000000001</v>
      </c>
    </row>
    <row r="44" spans="64:73" x14ac:dyDescent="0.25">
      <c r="BL44" s="6">
        <v>13.4</v>
      </c>
      <c r="BM44" s="9">
        <v>1.508</v>
      </c>
      <c r="BN44" s="6">
        <v>17.399999999999999</v>
      </c>
      <c r="BO44" s="9">
        <v>1.304</v>
      </c>
      <c r="BP44" s="6">
        <v>21.4</v>
      </c>
      <c r="BQ44" s="9">
        <v>1.1319999999999999</v>
      </c>
      <c r="BR44" s="6">
        <v>25.4</v>
      </c>
      <c r="BS44" s="9">
        <v>0.98799999999999999</v>
      </c>
      <c r="BT44" s="6">
        <v>29.4</v>
      </c>
      <c r="BU44" s="9">
        <v>0.879</v>
      </c>
    </row>
    <row r="45" spans="64:73" x14ac:dyDescent="0.25">
      <c r="BL45" s="6">
        <v>13.5</v>
      </c>
      <c r="BM45" s="9">
        <v>1.502</v>
      </c>
      <c r="BN45" s="6">
        <v>17.5</v>
      </c>
      <c r="BO45" s="9">
        <v>1.2989999999999999</v>
      </c>
      <c r="BP45" s="6">
        <v>21.5</v>
      </c>
      <c r="BQ45" s="9">
        <v>1.1279999999999999</v>
      </c>
      <c r="BR45" s="6">
        <v>25.5</v>
      </c>
      <c r="BS45" s="9">
        <v>0.98499999999999999</v>
      </c>
      <c r="BT45" s="6">
        <v>29.5</v>
      </c>
      <c r="BU45" s="9">
        <v>0.877</v>
      </c>
    </row>
    <row r="46" spans="64:73" x14ac:dyDescent="0.25">
      <c r="BL46" s="6">
        <v>13.6</v>
      </c>
      <c r="BM46" s="9">
        <v>1.496</v>
      </c>
      <c r="BN46" s="6">
        <v>17.600000000000001</v>
      </c>
      <c r="BO46" s="9">
        <v>1.294</v>
      </c>
      <c r="BP46" s="6">
        <v>21.6</v>
      </c>
      <c r="BQ46" s="9">
        <v>1.1240000000000001</v>
      </c>
      <c r="BR46" s="6">
        <v>25.6</v>
      </c>
      <c r="BS46" s="9">
        <v>0.98199999999999998</v>
      </c>
      <c r="BT46" s="6">
        <v>29.6</v>
      </c>
      <c r="BU46" s="9">
        <v>0.874</v>
      </c>
    </row>
    <row r="47" spans="64:73" x14ac:dyDescent="0.25">
      <c r="BL47" s="6">
        <v>13.7</v>
      </c>
      <c r="BM47" s="9">
        <v>1.4910000000000001</v>
      </c>
      <c r="BN47" s="6">
        <v>17.7</v>
      </c>
      <c r="BO47" s="9">
        <v>1.29</v>
      </c>
      <c r="BP47" s="6">
        <v>21.7</v>
      </c>
      <c r="BQ47" s="9">
        <v>1.1200000000000001</v>
      </c>
      <c r="BR47" s="6">
        <v>25.7</v>
      </c>
      <c r="BS47" s="9">
        <v>0.97899999999999998</v>
      </c>
      <c r="BT47" s="6">
        <v>29.7</v>
      </c>
      <c r="BU47" s="9">
        <v>0.871</v>
      </c>
    </row>
    <row r="48" spans="64:73" x14ac:dyDescent="0.25">
      <c r="BL48" s="6">
        <v>13.8</v>
      </c>
      <c r="BM48" s="9">
        <v>1.486</v>
      </c>
      <c r="BN48" s="6">
        <v>17.8</v>
      </c>
      <c r="BO48" s="9">
        <v>1.2849999999999999</v>
      </c>
      <c r="BP48" s="6">
        <v>21.8</v>
      </c>
      <c r="BQ48" s="9">
        <v>1.1160000000000001</v>
      </c>
      <c r="BR48" s="6">
        <v>25.8</v>
      </c>
      <c r="BS48" s="9">
        <v>0.97699999999999998</v>
      </c>
      <c r="BT48" s="6">
        <v>29.8</v>
      </c>
      <c r="BU48" s="9">
        <v>0.86899999999999999</v>
      </c>
    </row>
    <row r="49" spans="7:73" x14ac:dyDescent="0.25">
      <c r="BL49" s="6">
        <v>13.9</v>
      </c>
      <c r="BM49" s="9">
        <v>1.48</v>
      </c>
      <c r="BN49" s="6">
        <v>17.899999999999999</v>
      </c>
      <c r="BO49" s="9">
        <v>1.2809999999999999</v>
      </c>
      <c r="BP49" s="6">
        <v>21.9</v>
      </c>
      <c r="BQ49" s="9">
        <v>1.1120000000000001</v>
      </c>
      <c r="BR49" s="6">
        <v>25.9</v>
      </c>
      <c r="BS49" s="9">
        <v>0.97399999999999998</v>
      </c>
      <c r="BT49" s="6">
        <v>29.9</v>
      </c>
      <c r="BU49" s="9">
        <v>0.86599999999999999</v>
      </c>
    </row>
    <row r="62" spans="7:73" x14ac:dyDescent="0.25">
      <c r="T62" s="1" t="s">
        <v>4</v>
      </c>
      <c r="W62" s="1" t="s">
        <v>5</v>
      </c>
      <c r="Y62" s="1" t="s">
        <v>6</v>
      </c>
    </row>
    <row r="63" spans="7:73" x14ac:dyDescent="0.25">
      <c r="G63" s="1" t="s">
        <v>0</v>
      </c>
      <c r="H63" s="1" t="s">
        <v>1</v>
      </c>
      <c r="I63" s="1" t="s">
        <v>2</v>
      </c>
      <c r="J63" s="13" t="s">
        <v>3</v>
      </c>
      <c r="K63" s="13" t="s">
        <v>15</v>
      </c>
      <c r="L63" s="13" t="s">
        <v>16</v>
      </c>
      <c r="M63" s="13" t="s">
        <v>17</v>
      </c>
      <c r="S63" t="s">
        <v>0</v>
      </c>
      <c r="T63" t="s">
        <v>7</v>
      </c>
      <c r="U63" t="s">
        <v>8</v>
      </c>
      <c r="V63" s="15" t="s">
        <v>9</v>
      </c>
      <c r="W63" t="s">
        <v>7</v>
      </c>
      <c r="X63" t="s">
        <v>8</v>
      </c>
      <c r="Y63" t="s">
        <v>7</v>
      </c>
      <c r="Z63" t="s">
        <v>8</v>
      </c>
      <c r="AA63" t="s">
        <v>9</v>
      </c>
      <c r="AB63" t="s">
        <v>10</v>
      </c>
      <c r="AC63" t="s">
        <v>1</v>
      </c>
      <c r="AD63" s="13" t="s">
        <v>15</v>
      </c>
      <c r="AE63" s="13" t="s">
        <v>19</v>
      </c>
      <c r="AF63" s="13" t="s">
        <v>20</v>
      </c>
      <c r="AG63" s="13" t="s">
        <v>21</v>
      </c>
      <c r="AH63" s="14" t="s">
        <v>22</v>
      </c>
      <c r="AI63" s="21" t="s">
        <v>28</v>
      </c>
      <c r="AJ63" s="13" t="s">
        <v>23</v>
      </c>
      <c r="AK63" s="20" t="s">
        <v>23</v>
      </c>
      <c r="AX63" t="s">
        <v>0</v>
      </c>
      <c r="AY63" t="s">
        <v>1</v>
      </c>
      <c r="AZ63" t="s">
        <v>2</v>
      </c>
      <c r="BA63" s="13" t="s">
        <v>3</v>
      </c>
      <c r="BB63" s="13" t="s">
        <v>15</v>
      </c>
      <c r="BC63" s="13" t="s">
        <v>16</v>
      </c>
      <c r="BD63" s="13" t="s">
        <v>17</v>
      </c>
      <c r="BE63" s="13" t="s">
        <v>24</v>
      </c>
      <c r="BF63" s="20" t="s">
        <v>24</v>
      </c>
    </row>
    <row r="64" spans="7:73" hidden="1" x14ac:dyDescent="0.25">
      <c r="G64">
        <v>0</v>
      </c>
      <c r="H64">
        <f>15</f>
        <v>15</v>
      </c>
      <c r="I64">
        <v>7.1</v>
      </c>
      <c r="J64">
        <f>I64*10^-3</f>
        <v>7.0999999999999995E-3</v>
      </c>
      <c r="K64">
        <f>H64/3600</f>
        <v>4.1666666666666666E-3</v>
      </c>
      <c r="L64">
        <f>J64/K64</f>
        <v>1.704</v>
      </c>
      <c r="M64">
        <f>J64/(K64*$O$8)</f>
        <v>123.70235934664245</v>
      </c>
      <c r="S64" t="s">
        <v>0</v>
      </c>
      <c r="T64" t="s">
        <v>7</v>
      </c>
      <c r="U64" t="s">
        <v>8</v>
      </c>
      <c r="V64" s="15" t="s">
        <v>9</v>
      </c>
      <c r="W64" t="s">
        <v>7</v>
      </c>
      <c r="X64" t="s">
        <v>8</v>
      </c>
      <c r="Y64" t="s">
        <v>7</v>
      </c>
      <c r="Z64" t="s">
        <v>8</v>
      </c>
      <c r="AA64" t="s">
        <v>9</v>
      </c>
      <c r="AB64" t="s">
        <v>10</v>
      </c>
      <c r="AC64" t="s">
        <v>1</v>
      </c>
      <c r="AD64" s="13" t="s">
        <v>15</v>
      </c>
      <c r="AE64" s="13" t="s">
        <v>19</v>
      </c>
      <c r="AF64" s="13" t="s">
        <v>20</v>
      </c>
      <c r="AG64" s="13" t="s">
        <v>21</v>
      </c>
      <c r="AH64" s="14" t="s">
        <v>22</v>
      </c>
      <c r="AI64" s="21"/>
      <c r="AJ64" s="13"/>
      <c r="AX64" t="s">
        <v>0</v>
      </c>
      <c r="AY64" t="s">
        <v>1</v>
      </c>
      <c r="AZ64" t="s">
        <v>2</v>
      </c>
      <c r="BA64" s="17" t="s">
        <v>3</v>
      </c>
      <c r="BB64" s="13" t="s">
        <v>15</v>
      </c>
      <c r="BC64" s="13" t="s">
        <v>16</v>
      </c>
      <c r="BD64" s="13" t="s">
        <v>17</v>
      </c>
      <c r="BE64" t="s">
        <v>25</v>
      </c>
    </row>
    <row r="65" spans="7:58" x14ac:dyDescent="0.25">
      <c r="G65">
        <v>10</v>
      </c>
      <c r="H65">
        <f>15</f>
        <v>15</v>
      </c>
      <c r="I65">
        <v>7.1</v>
      </c>
      <c r="J65">
        <f t="shared" ref="J65:J76" si="11">I65*10^-3</f>
        <v>7.0999999999999995E-3</v>
      </c>
      <c r="K65">
        <f t="shared" ref="K65:K76" si="12">H65/3600</f>
        <v>4.1666666666666666E-3</v>
      </c>
      <c r="L65">
        <f t="shared" ref="L65:L76" si="13">J65/K65</f>
        <v>1.704</v>
      </c>
      <c r="M65">
        <f t="shared" ref="M65:M76" si="14">J65/(K65*$O$8)</f>
        <v>123.70235934664245</v>
      </c>
      <c r="S65">
        <v>0</v>
      </c>
      <c r="T65">
        <v>124.7</v>
      </c>
      <c r="U65">
        <v>8.3699999999999997E-2</v>
      </c>
      <c r="V65" s="15">
        <v>23.4</v>
      </c>
      <c r="W65">
        <v>132.6</v>
      </c>
      <c r="X65">
        <v>8.7599999999999997E-2</v>
      </c>
      <c r="Y65">
        <v>5.6</v>
      </c>
      <c r="Z65">
        <v>3.7000000000000002E-3</v>
      </c>
      <c r="AA65">
        <v>23.5</v>
      </c>
      <c r="AB65">
        <v>7.6</v>
      </c>
      <c r="AC65">
        <f>15</f>
        <v>15</v>
      </c>
      <c r="AD65">
        <f>AC65/3600</f>
        <v>4.1666666666666666E-3</v>
      </c>
      <c r="AE65">
        <f>AB65*10^-3</f>
        <v>7.6E-3</v>
      </c>
      <c r="AF65">
        <f>AE65/AD65</f>
        <v>1.8240000000000001</v>
      </c>
      <c r="AG65">
        <f>AE65/(AD65*$O$8)</f>
        <v>132.41379310344826</v>
      </c>
      <c r="AH65" s="15">
        <f>AG65*BS24</f>
        <v>139.82896551724136</v>
      </c>
      <c r="AI65" s="22">
        <f>AH65/$AH$65</f>
        <v>1</v>
      </c>
      <c r="AJ65" s="18">
        <f>($AH$65-AH65)/$AH$65</f>
        <v>0</v>
      </c>
      <c r="AK65" s="18">
        <f>AJ73</f>
        <v>0.20387260765550219</v>
      </c>
      <c r="AX65">
        <v>0</v>
      </c>
      <c r="AY65">
        <f>15</f>
        <v>15</v>
      </c>
      <c r="AZ65">
        <v>7.3</v>
      </c>
      <c r="BA65">
        <f>AZ65*10^-3</f>
        <v>7.3000000000000001E-3</v>
      </c>
      <c r="BB65">
        <f>AY65/3600</f>
        <v>4.1666666666666666E-3</v>
      </c>
      <c r="BC65">
        <f>BA65/BB65</f>
        <v>1.752</v>
      </c>
      <c r="BD65">
        <f>BA65/(BB65*$O$8)</f>
        <v>127.18693284936478</v>
      </c>
      <c r="BE65" s="18">
        <f>(BD65/M65)</f>
        <v>1.028169014084507</v>
      </c>
      <c r="BF65" s="18">
        <f>BD77/M76</f>
        <v>1.0746268656716418</v>
      </c>
    </row>
    <row r="66" spans="7:58" x14ac:dyDescent="0.25">
      <c r="G66">
        <v>20</v>
      </c>
      <c r="H66">
        <f>15</f>
        <v>15</v>
      </c>
      <c r="I66">
        <v>7.2</v>
      </c>
      <c r="J66">
        <f t="shared" si="11"/>
        <v>7.2000000000000007E-3</v>
      </c>
      <c r="K66">
        <f t="shared" si="12"/>
        <v>4.1666666666666666E-3</v>
      </c>
      <c r="L66">
        <f t="shared" si="13"/>
        <v>1.7280000000000002</v>
      </c>
      <c r="M66">
        <f t="shared" si="14"/>
        <v>125.44464609800363</v>
      </c>
      <c r="S66">
        <v>30</v>
      </c>
      <c r="T66">
        <v>142.30000000000001</v>
      </c>
      <c r="U66">
        <v>9.3700000000000006E-2</v>
      </c>
      <c r="V66" s="15">
        <v>24.5</v>
      </c>
      <c r="W66">
        <v>146.1</v>
      </c>
      <c r="X66">
        <v>9.4899999999999998E-2</v>
      </c>
      <c r="Y66">
        <v>4</v>
      </c>
      <c r="Z66">
        <v>2.7000000000000001E-3</v>
      </c>
      <c r="AA66">
        <v>23.9</v>
      </c>
      <c r="AB66">
        <v>7.6</v>
      </c>
      <c r="AC66">
        <f>15</f>
        <v>15</v>
      </c>
      <c r="AD66">
        <f t="shared" ref="AD66:AD73" si="15">AC66/3600</f>
        <v>4.1666666666666666E-3</v>
      </c>
      <c r="AE66">
        <f t="shared" ref="AE66:AE73" si="16">AB66*10^-3</f>
        <v>7.6E-3</v>
      </c>
      <c r="AF66">
        <f t="shared" ref="AF66:AF73" si="17">AE66/AD66</f>
        <v>1.8240000000000001</v>
      </c>
      <c r="AG66">
        <f t="shared" ref="AG66:AG73" si="18">AE66/(AD66*$O$8)</f>
        <v>132.41379310344826</v>
      </c>
      <c r="AH66" s="15">
        <f>AG66*BS35</f>
        <v>134.66482758620685</v>
      </c>
      <c r="AI66" s="22">
        <f t="shared" ref="AI66:AI73" si="19">AH66/$AH$65</f>
        <v>0.96306818181818166</v>
      </c>
      <c r="AJ66" s="18">
        <f>($AH$65-AH66)/$AH$65</f>
        <v>3.6931818181818329E-2</v>
      </c>
      <c r="AX66">
        <v>10</v>
      </c>
      <c r="AY66">
        <f>15</f>
        <v>15</v>
      </c>
      <c r="AZ66">
        <v>7.5</v>
      </c>
      <c r="BA66">
        <f t="shared" ref="BA66:BA77" si="20">AZ66*10^-3</f>
        <v>7.4999999999999997E-3</v>
      </c>
      <c r="BB66">
        <f t="shared" ref="BB66:BB77" si="21">AY66/3600</f>
        <v>4.1666666666666666E-3</v>
      </c>
      <c r="BC66">
        <f t="shared" ref="BC66:BC77" si="22">BA66/BB66</f>
        <v>1.8</v>
      </c>
      <c r="BD66">
        <f t="shared" ref="BD66:BD77" si="23">BA66/(BB66*$O$8)</f>
        <v>130.67150635208711</v>
      </c>
      <c r="BE66" s="18">
        <f t="shared" ref="BE66:BE77" si="24">(BD66/M66)</f>
        <v>1.0416666666666665</v>
      </c>
    </row>
    <row r="67" spans="7:58" x14ac:dyDescent="0.25">
      <c r="G67">
        <v>30</v>
      </c>
      <c r="H67">
        <f>15</f>
        <v>15</v>
      </c>
      <c r="I67">
        <v>7.2</v>
      </c>
      <c r="J67">
        <f t="shared" si="11"/>
        <v>7.2000000000000007E-3</v>
      </c>
      <c r="K67">
        <f t="shared" si="12"/>
        <v>4.1666666666666666E-3</v>
      </c>
      <c r="L67">
        <f t="shared" si="13"/>
        <v>1.7280000000000002</v>
      </c>
      <c r="M67">
        <f t="shared" si="14"/>
        <v>125.44464609800363</v>
      </c>
      <c r="S67">
        <v>60</v>
      </c>
      <c r="T67">
        <v>157</v>
      </c>
      <c r="U67">
        <v>0.10100000000000001</v>
      </c>
      <c r="V67" s="15">
        <v>25.4</v>
      </c>
      <c r="W67">
        <v>163.80000000000001</v>
      </c>
      <c r="X67">
        <v>0.1052</v>
      </c>
      <c r="Y67">
        <v>4.0999999999999996</v>
      </c>
      <c r="Z67">
        <v>2.7000000000000001E-3</v>
      </c>
      <c r="AA67">
        <v>24.3</v>
      </c>
      <c r="AB67">
        <v>7.6</v>
      </c>
      <c r="AC67">
        <f>15</f>
        <v>15</v>
      </c>
      <c r="AD67">
        <f t="shared" si="15"/>
        <v>4.1666666666666666E-3</v>
      </c>
      <c r="AE67">
        <f t="shared" si="16"/>
        <v>7.6E-3</v>
      </c>
      <c r="AF67">
        <f t="shared" si="17"/>
        <v>1.8240000000000001</v>
      </c>
      <c r="AG67">
        <f t="shared" si="18"/>
        <v>132.41379310344826</v>
      </c>
      <c r="AH67" s="15">
        <f>AG67*BS44</f>
        <v>130.82482758620688</v>
      </c>
      <c r="AI67" s="22">
        <f t="shared" si="19"/>
        <v>0.93560606060606066</v>
      </c>
      <c r="AJ67" s="18">
        <f t="shared" ref="AJ67:AJ73" si="25">($AH$65-AH67)/$AH$65</f>
        <v>6.4393939393939365E-2</v>
      </c>
      <c r="AX67">
        <v>20</v>
      </c>
      <c r="AY67">
        <f>15</f>
        <v>15</v>
      </c>
      <c r="AZ67">
        <v>7.4</v>
      </c>
      <c r="BA67">
        <f t="shared" si="20"/>
        <v>7.4000000000000003E-3</v>
      </c>
      <c r="BB67">
        <f t="shared" si="21"/>
        <v>4.1666666666666666E-3</v>
      </c>
      <c r="BC67">
        <f t="shared" si="22"/>
        <v>1.776</v>
      </c>
      <c r="BD67">
        <f t="shared" si="23"/>
        <v>128.92921960072596</v>
      </c>
      <c r="BE67" s="18">
        <f t="shared" si="24"/>
        <v>1.0277777777777779</v>
      </c>
    </row>
    <row r="68" spans="7:58" x14ac:dyDescent="0.25">
      <c r="G68">
        <v>40</v>
      </c>
      <c r="H68">
        <f>15</f>
        <v>15</v>
      </c>
      <c r="I68">
        <v>7.2</v>
      </c>
      <c r="J68">
        <f t="shared" si="11"/>
        <v>7.2000000000000007E-3</v>
      </c>
      <c r="K68">
        <f t="shared" si="12"/>
        <v>4.1666666666666666E-3</v>
      </c>
      <c r="L68">
        <f t="shared" si="13"/>
        <v>1.7280000000000002</v>
      </c>
      <c r="M68">
        <f t="shared" si="14"/>
        <v>125.44464609800363</v>
      </c>
      <c r="S68">
        <v>90</v>
      </c>
      <c r="T68">
        <v>179.8</v>
      </c>
      <c r="U68">
        <v>0.114</v>
      </c>
      <c r="V68" s="15">
        <v>26</v>
      </c>
      <c r="W68">
        <v>183.9</v>
      </c>
      <c r="X68">
        <v>0.1168</v>
      </c>
      <c r="Y68">
        <v>4</v>
      </c>
      <c r="Z68">
        <v>2.5999999999999999E-3</v>
      </c>
      <c r="AA68">
        <v>24.6</v>
      </c>
      <c r="AB68">
        <v>8</v>
      </c>
      <c r="AC68">
        <f>15</f>
        <v>15</v>
      </c>
      <c r="AD68">
        <f t="shared" si="15"/>
        <v>4.1666666666666666E-3</v>
      </c>
      <c r="AE68">
        <f t="shared" si="16"/>
        <v>8.0000000000000002E-3</v>
      </c>
      <c r="AF68">
        <f t="shared" si="17"/>
        <v>1.9200000000000002</v>
      </c>
      <c r="AG68">
        <f t="shared" si="18"/>
        <v>139.38294010889291</v>
      </c>
      <c r="AH68" s="15">
        <f>AG68*BU10</f>
        <v>135.340834845735</v>
      </c>
      <c r="AI68" s="22">
        <f t="shared" si="19"/>
        <v>0.96790271132376393</v>
      </c>
      <c r="AJ68" s="18">
        <f t="shared" si="25"/>
        <v>3.2097288676236069E-2</v>
      </c>
      <c r="AX68">
        <v>30</v>
      </c>
      <c r="AY68">
        <f>15</f>
        <v>15</v>
      </c>
      <c r="AZ68">
        <v>7.3</v>
      </c>
      <c r="BA68">
        <f t="shared" si="20"/>
        <v>7.3000000000000001E-3</v>
      </c>
      <c r="BB68">
        <f t="shared" si="21"/>
        <v>4.1666666666666666E-3</v>
      </c>
      <c r="BC68">
        <f t="shared" si="22"/>
        <v>1.752</v>
      </c>
      <c r="BD68">
        <f t="shared" si="23"/>
        <v>127.18693284936478</v>
      </c>
      <c r="BE68" s="18">
        <f t="shared" si="24"/>
        <v>1.0138888888888888</v>
      </c>
    </row>
    <row r="69" spans="7:58" x14ac:dyDescent="0.25">
      <c r="G69">
        <v>50</v>
      </c>
      <c r="H69">
        <f>15</f>
        <v>15</v>
      </c>
      <c r="I69">
        <v>7</v>
      </c>
      <c r="J69">
        <f t="shared" si="11"/>
        <v>7.0000000000000001E-3</v>
      </c>
      <c r="K69">
        <f t="shared" si="12"/>
        <v>4.1666666666666666E-3</v>
      </c>
      <c r="L69">
        <f t="shared" si="13"/>
        <v>1.6800000000000002</v>
      </c>
      <c r="M69">
        <f t="shared" si="14"/>
        <v>121.9600725952813</v>
      </c>
      <c r="S69">
        <v>120</v>
      </c>
      <c r="T69">
        <v>204.9</v>
      </c>
      <c r="U69">
        <v>0.13</v>
      </c>
      <c r="V69" s="15">
        <v>26.3</v>
      </c>
      <c r="W69">
        <v>212.8</v>
      </c>
      <c r="X69">
        <v>0.1338</v>
      </c>
      <c r="Y69">
        <v>4.5</v>
      </c>
      <c r="Z69">
        <v>2.8999999999999998E-3</v>
      </c>
      <c r="AA69">
        <v>24.8</v>
      </c>
      <c r="AB69">
        <v>7.4</v>
      </c>
      <c r="AC69">
        <f>15</f>
        <v>15</v>
      </c>
      <c r="AD69">
        <f t="shared" si="15"/>
        <v>4.1666666666666666E-3</v>
      </c>
      <c r="AE69">
        <f t="shared" si="16"/>
        <v>7.4000000000000003E-3</v>
      </c>
      <c r="AF69">
        <f t="shared" si="17"/>
        <v>1.776</v>
      </c>
      <c r="AG69">
        <f t="shared" si="18"/>
        <v>128.92921960072596</v>
      </c>
      <c r="AH69" s="15">
        <f>AG69*BU13</f>
        <v>124.02990925589836</v>
      </c>
      <c r="AI69" s="22">
        <f t="shared" si="19"/>
        <v>0.88701156299840522</v>
      </c>
      <c r="AJ69" s="18">
        <f t="shared" si="25"/>
        <v>0.1129884370015948</v>
      </c>
      <c r="AX69">
        <v>40</v>
      </c>
      <c r="AY69">
        <f>15</f>
        <v>15</v>
      </c>
      <c r="AZ69">
        <v>7</v>
      </c>
      <c r="BA69">
        <f t="shared" si="20"/>
        <v>7.0000000000000001E-3</v>
      </c>
      <c r="BB69">
        <f t="shared" si="21"/>
        <v>4.1666666666666666E-3</v>
      </c>
      <c r="BC69">
        <f t="shared" si="22"/>
        <v>1.6800000000000002</v>
      </c>
      <c r="BD69">
        <f t="shared" si="23"/>
        <v>121.9600725952813</v>
      </c>
      <c r="BE69" s="18">
        <f t="shared" si="24"/>
        <v>1</v>
      </c>
    </row>
    <row r="70" spans="7:58" x14ac:dyDescent="0.25">
      <c r="G70">
        <v>60</v>
      </c>
      <c r="H70">
        <f>15</f>
        <v>15</v>
      </c>
      <c r="I70">
        <v>6.9</v>
      </c>
      <c r="J70">
        <f t="shared" si="11"/>
        <v>6.9000000000000008E-3</v>
      </c>
      <c r="K70">
        <f t="shared" si="12"/>
        <v>4.1666666666666666E-3</v>
      </c>
      <c r="L70">
        <f t="shared" si="13"/>
        <v>1.6560000000000001</v>
      </c>
      <c r="M70">
        <f t="shared" si="14"/>
        <v>120.21778584392015</v>
      </c>
      <c r="S70">
        <v>150</v>
      </c>
      <c r="T70">
        <v>199.2</v>
      </c>
      <c r="U70">
        <v>0.1255</v>
      </c>
      <c r="V70" s="15">
        <v>27</v>
      </c>
      <c r="W70">
        <v>235.1</v>
      </c>
      <c r="X70">
        <v>0.1467</v>
      </c>
      <c r="Y70">
        <v>4.3</v>
      </c>
      <c r="Z70">
        <v>2.8E-3</v>
      </c>
      <c r="AA70">
        <v>25.4</v>
      </c>
      <c r="AB70">
        <v>7.1</v>
      </c>
      <c r="AC70">
        <f>15</f>
        <v>15</v>
      </c>
      <c r="AD70">
        <f t="shared" si="15"/>
        <v>4.1666666666666666E-3</v>
      </c>
      <c r="AE70">
        <f t="shared" si="16"/>
        <v>7.0999999999999995E-3</v>
      </c>
      <c r="AF70">
        <f t="shared" si="17"/>
        <v>1.704</v>
      </c>
      <c r="AG70">
        <f t="shared" si="18"/>
        <v>123.70235934664245</v>
      </c>
      <c r="AH70" s="15">
        <f>AG70*BU20</f>
        <v>116.65132486388383</v>
      </c>
      <c r="AI70" s="22">
        <f t="shared" si="19"/>
        <v>0.83424292264752786</v>
      </c>
      <c r="AJ70" s="18">
        <f t="shared" si="25"/>
        <v>0.16575707735247208</v>
      </c>
      <c r="AX70">
        <v>50</v>
      </c>
      <c r="AY70">
        <f>15</f>
        <v>15</v>
      </c>
      <c r="AZ70">
        <v>7.8</v>
      </c>
      <c r="BA70">
        <f t="shared" si="20"/>
        <v>7.7999999999999996E-3</v>
      </c>
      <c r="BB70">
        <f t="shared" si="21"/>
        <v>4.1666666666666666E-3</v>
      </c>
      <c r="BC70">
        <f t="shared" si="22"/>
        <v>1.8719999999999999</v>
      </c>
      <c r="BD70">
        <f t="shared" si="23"/>
        <v>135.89836660617058</v>
      </c>
      <c r="BE70" s="18">
        <f t="shared" si="24"/>
        <v>1.1304347826086953</v>
      </c>
    </row>
    <row r="71" spans="7:58" x14ac:dyDescent="0.25">
      <c r="G71">
        <v>70</v>
      </c>
      <c r="H71">
        <f>15</f>
        <v>15</v>
      </c>
      <c r="I71">
        <v>6.9</v>
      </c>
      <c r="J71">
        <f t="shared" si="11"/>
        <v>6.9000000000000008E-3</v>
      </c>
      <c r="K71">
        <f t="shared" si="12"/>
        <v>4.1666666666666666E-3</v>
      </c>
      <c r="L71">
        <f t="shared" si="13"/>
        <v>1.6560000000000001</v>
      </c>
      <c r="M71">
        <f t="shared" si="14"/>
        <v>120.21778584392015</v>
      </c>
      <c r="S71">
        <v>180</v>
      </c>
      <c r="T71">
        <v>280.8</v>
      </c>
      <c r="U71">
        <v>0.17799999999999999</v>
      </c>
      <c r="V71" s="15">
        <v>27.9</v>
      </c>
      <c r="W71">
        <v>286.39999999999998</v>
      </c>
      <c r="X71">
        <v>0.1779</v>
      </c>
      <c r="Y71">
        <v>5.5</v>
      </c>
      <c r="Z71">
        <v>3.5000000000000001E-3</v>
      </c>
      <c r="AA71">
        <v>25.7</v>
      </c>
      <c r="AB71">
        <v>6.9</v>
      </c>
      <c r="AC71">
        <f>15</f>
        <v>15</v>
      </c>
      <c r="AD71">
        <f t="shared" si="15"/>
        <v>4.1666666666666666E-3</v>
      </c>
      <c r="AE71">
        <f t="shared" si="16"/>
        <v>6.9000000000000008E-3</v>
      </c>
      <c r="AF71">
        <f t="shared" si="17"/>
        <v>1.6560000000000001</v>
      </c>
      <c r="AG71">
        <f t="shared" si="18"/>
        <v>120.21778584392015</v>
      </c>
      <c r="AH71" s="15">
        <f>AG71*BU29</f>
        <v>110.3599274047187</v>
      </c>
      <c r="AI71" s="22">
        <f t="shared" si="19"/>
        <v>0.78924940191387583</v>
      </c>
      <c r="AJ71" s="18">
        <f t="shared" si="25"/>
        <v>0.2107505980861242</v>
      </c>
      <c r="AX71">
        <v>60</v>
      </c>
      <c r="AY71">
        <f>15</f>
        <v>15</v>
      </c>
      <c r="AZ71">
        <v>7.8</v>
      </c>
      <c r="BA71">
        <f t="shared" si="20"/>
        <v>7.7999999999999996E-3</v>
      </c>
      <c r="BB71">
        <f t="shared" si="21"/>
        <v>4.1666666666666666E-3</v>
      </c>
      <c r="BC71">
        <f t="shared" si="22"/>
        <v>1.8719999999999999</v>
      </c>
      <c r="BD71">
        <f t="shared" si="23"/>
        <v>135.89836660617058</v>
      </c>
      <c r="BE71" s="18">
        <f t="shared" si="24"/>
        <v>1.1304347826086953</v>
      </c>
    </row>
    <row r="72" spans="7:58" x14ac:dyDescent="0.25">
      <c r="G72">
        <v>80</v>
      </c>
      <c r="H72">
        <f>15</f>
        <v>15</v>
      </c>
      <c r="I72">
        <v>6.9</v>
      </c>
      <c r="J72">
        <f t="shared" si="11"/>
        <v>6.9000000000000008E-3</v>
      </c>
      <c r="K72">
        <f t="shared" si="12"/>
        <v>4.1666666666666666E-3</v>
      </c>
      <c r="L72">
        <f t="shared" si="13"/>
        <v>1.6560000000000001</v>
      </c>
      <c r="M72">
        <f t="shared" si="14"/>
        <v>120.21778584392015</v>
      </c>
      <c r="S72">
        <v>210</v>
      </c>
      <c r="T72">
        <v>325.60000000000002</v>
      </c>
      <c r="U72">
        <v>0.20300000000000001</v>
      </c>
      <c r="V72" s="15">
        <v>27.4</v>
      </c>
      <c r="W72">
        <v>339.9</v>
      </c>
      <c r="X72">
        <v>0.2097</v>
      </c>
      <c r="Y72">
        <v>5.3</v>
      </c>
      <c r="Z72">
        <v>3.3999999999999998E-3</v>
      </c>
      <c r="AA72">
        <v>25.8</v>
      </c>
      <c r="AB72">
        <v>6.9</v>
      </c>
      <c r="AC72">
        <f>15</f>
        <v>15</v>
      </c>
      <c r="AD72">
        <f t="shared" si="15"/>
        <v>4.1666666666666666E-3</v>
      </c>
      <c r="AE72">
        <f t="shared" si="16"/>
        <v>6.9000000000000008E-3</v>
      </c>
      <c r="AF72">
        <f t="shared" si="17"/>
        <v>1.6560000000000001</v>
      </c>
      <c r="AG72">
        <f t="shared" si="18"/>
        <v>120.21778584392015</v>
      </c>
      <c r="AH72" s="15">
        <f>AG72*BU24</f>
        <v>112.04297640653358</v>
      </c>
      <c r="AI72" s="22">
        <f t="shared" si="19"/>
        <v>0.80128588516746435</v>
      </c>
      <c r="AJ72" s="18">
        <f t="shared" si="25"/>
        <v>0.1987141148325357</v>
      </c>
      <c r="AX72">
        <v>70</v>
      </c>
      <c r="AY72">
        <f>15</f>
        <v>15</v>
      </c>
      <c r="AZ72">
        <v>7.6</v>
      </c>
      <c r="BA72">
        <f t="shared" si="20"/>
        <v>7.6E-3</v>
      </c>
      <c r="BB72">
        <f t="shared" si="21"/>
        <v>4.1666666666666666E-3</v>
      </c>
      <c r="BC72">
        <f t="shared" si="22"/>
        <v>1.8240000000000001</v>
      </c>
      <c r="BD72">
        <f t="shared" si="23"/>
        <v>132.41379310344826</v>
      </c>
      <c r="BE72" s="18">
        <f t="shared" si="24"/>
        <v>1.1014492753623186</v>
      </c>
    </row>
    <row r="73" spans="7:58" x14ac:dyDescent="0.25">
      <c r="G73">
        <v>90</v>
      </c>
      <c r="H73">
        <v>15</v>
      </c>
      <c r="I73">
        <v>6.9</v>
      </c>
      <c r="J73">
        <f t="shared" si="11"/>
        <v>6.9000000000000008E-3</v>
      </c>
      <c r="K73">
        <f t="shared" si="12"/>
        <v>4.1666666666666666E-3</v>
      </c>
      <c r="L73">
        <f t="shared" si="13"/>
        <v>1.6560000000000001</v>
      </c>
      <c r="M73">
        <f t="shared" si="14"/>
        <v>120.21778584392015</v>
      </c>
      <c r="S73">
        <v>240</v>
      </c>
      <c r="T73">
        <v>403.1</v>
      </c>
      <c r="U73">
        <v>0.25009999999999999</v>
      </c>
      <c r="V73" s="15">
        <v>27.6</v>
      </c>
      <c r="W73">
        <v>414.8</v>
      </c>
      <c r="X73">
        <v>0.25650000000000001</v>
      </c>
      <c r="Y73">
        <v>5.3</v>
      </c>
      <c r="Z73">
        <v>3.5000000000000001E-3</v>
      </c>
      <c r="AA73">
        <v>25.8</v>
      </c>
      <c r="AB73">
        <v>6.9</v>
      </c>
      <c r="AC73">
        <f>15</f>
        <v>15</v>
      </c>
      <c r="AD73">
        <f t="shared" si="15"/>
        <v>4.1666666666666666E-3</v>
      </c>
      <c r="AE73">
        <f t="shared" si="16"/>
        <v>6.9000000000000008E-3</v>
      </c>
      <c r="AF73">
        <f t="shared" si="17"/>
        <v>1.6560000000000001</v>
      </c>
      <c r="AG73">
        <f t="shared" si="18"/>
        <v>120.21778584392015</v>
      </c>
      <c r="AH73" s="15">
        <f>AG73*BU26</f>
        <v>111.32166969147006</v>
      </c>
      <c r="AI73" s="22">
        <f t="shared" si="19"/>
        <v>0.79612739234449781</v>
      </c>
      <c r="AJ73" s="18">
        <f t="shared" si="25"/>
        <v>0.20387260765550219</v>
      </c>
      <c r="AX73">
        <v>80</v>
      </c>
      <c r="AY73">
        <f>15</f>
        <v>15</v>
      </c>
      <c r="AZ73">
        <v>7.4</v>
      </c>
      <c r="BA73">
        <f t="shared" si="20"/>
        <v>7.4000000000000003E-3</v>
      </c>
      <c r="BB73">
        <f t="shared" si="21"/>
        <v>4.1666666666666666E-3</v>
      </c>
      <c r="BC73">
        <f t="shared" si="22"/>
        <v>1.776</v>
      </c>
      <c r="BD73">
        <f t="shared" si="23"/>
        <v>128.92921960072596</v>
      </c>
      <c r="BE73" s="18">
        <f t="shared" si="24"/>
        <v>1.0724637681159419</v>
      </c>
    </row>
    <row r="74" spans="7:58" x14ac:dyDescent="0.25">
      <c r="G74">
        <v>100</v>
      </c>
      <c r="H74">
        <v>15</v>
      </c>
      <c r="I74">
        <v>6.9</v>
      </c>
      <c r="J74">
        <f t="shared" si="11"/>
        <v>6.9000000000000008E-3</v>
      </c>
      <c r="K74">
        <f t="shared" si="12"/>
        <v>4.1666666666666666E-3</v>
      </c>
      <c r="L74">
        <f t="shared" si="13"/>
        <v>1.6560000000000001</v>
      </c>
      <c r="M74">
        <f t="shared" si="14"/>
        <v>120.21778584392015</v>
      </c>
      <c r="AG74" s="1">
        <f>AVERAGE(AG65:AG73)</f>
        <v>127.76769509981851</v>
      </c>
      <c r="AH74" s="16">
        <f>AVERAGE(AH65:AH73)</f>
        <v>123.89614035087718</v>
      </c>
      <c r="AI74" s="23"/>
      <c r="AJ74" s="19">
        <f>AVERAGE(AJ65:AJ73)</f>
        <v>0.11394509790891363</v>
      </c>
      <c r="AX74">
        <v>90</v>
      </c>
      <c r="AY74">
        <f>15</f>
        <v>15</v>
      </c>
      <c r="AZ74">
        <v>7.4</v>
      </c>
      <c r="BA74">
        <f t="shared" si="20"/>
        <v>7.4000000000000003E-3</v>
      </c>
      <c r="BB74">
        <f t="shared" si="21"/>
        <v>4.1666666666666666E-3</v>
      </c>
      <c r="BC74">
        <f t="shared" si="22"/>
        <v>1.776</v>
      </c>
      <c r="BD74">
        <f t="shared" si="23"/>
        <v>128.92921960072596</v>
      </c>
      <c r="BE74" s="18">
        <f t="shared" si="24"/>
        <v>1.0724637681159419</v>
      </c>
    </row>
    <row r="75" spans="7:58" x14ac:dyDescent="0.25">
      <c r="G75">
        <v>110</v>
      </c>
      <c r="H75">
        <v>15</v>
      </c>
      <c r="I75">
        <v>6.7</v>
      </c>
      <c r="J75">
        <f t="shared" si="11"/>
        <v>6.7000000000000002E-3</v>
      </c>
      <c r="K75">
        <f t="shared" si="12"/>
        <v>4.1666666666666666E-3</v>
      </c>
      <c r="L75">
        <f t="shared" si="13"/>
        <v>1.6080000000000001</v>
      </c>
      <c r="M75">
        <f t="shared" si="14"/>
        <v>116.73321234119781</v>
      </c>
      <c r="AX75">
        <v>100</v>
      </c>
      <c r="AY75">
        <f>15</f>
        <v>15</v>
      </c>
      <c r="AZ75">
        <v>7.4</v>
      </c>
      <c r="BA75">
        <f t="shared" si="20"/>
        <v>7.4000000000000003E-3</v>
      </c>
      <c r="BB75">
        <f t="shared" si="21"/>
        <v>4.1666666666666666E-3</v>
      </c>
      <c r="BC75">
        <f t="shared" si="22"/>
        <v>1.776</v>
      </c>
      <c r="BD75">
        <f t="shared" si="23"/>
        <v>128.92921960072596</v>
      </c>
      <c r="BE75" s="18">
        <f t="shared" si="24"/>
        <v>1.1044776119402986</v>
      </c>
    </row>
    <row r="76" spans="7:58" x14ac:dyDescent="0.25">
      <c r="G76">
        <v>120</v>
      </c>
      <c r="H76">
        <v>15</v>
      </c>
      <c r="I76">
        <v>6.7</v>
      </c>
      <c r="J76">
        <f t="shared" si="11"/>
        <v>6.7000000000000002E-3</v>
      </c>
      <c r="K76">
        <f t="shared" si="12"/>
        <v>4.1666666666666666E-3</v>
      </c>
      <c r="L76">
        <f t="shared" si="13"/>
        <v>1.6080000000000001</v>
      </c>
      <c r="M76">
        <f t="shared" si="14"/>
        <v>116.73321234119781</v>
      </c>
      <c r="AX76">
        <v>110</v>
      </c>
      <c r="AY76">
        <f>15</f>
        <v>15</v>
      </c>
      <c r="AZ76">
        <v>7.4</v>
      </c>
      <c r="BA76">
        <f t="shared" si="20"/>
        <v>7.4000000000000003E-3</v>
      </c>
      <c r="BB76">
        <f t="shared" si="21"/>
        <v>4.1666666666666666E-3</v>
      </c>
      <c r="BC76">
        <f t="shared" si="22"/>
        <v>1.776</v>
      </c>
      <c r="BD76">
        <f t="shared" si="23"/>
        <v>128.92921960072596</v>
      </c>
      <c r="BE76" s="18">
        <f t="shared" si="24"/>
        <v>1.1044776119402986</v>
      </c>
    </row>
    <row r="77" spans="7:58" x14ac:dyDescent="0.25">
      <c r="M77" s="1">
        <f>AVERAGE(M64:M76)</f>
        <v>121.55800642189025</v>
      </c>
      <c r="AX77">
        <v>120</v>
      </c>
      <c r="AY77">
        <f>15</f>
        <v>15</v>
      </c>
      <c r="AZ77">
        <v>7.2</v>
      </c>
      <c r="BA77">
        <f t="shared" si="20"/>
        <v>7.2000000000000007E-3</v>
      </c>
      <c r="BB77">
        <f t="shared" si="21"/>
        <v>4.1666666666666666E-3</v>
      </c>
      <c r="BC77">
        <f t="shared" si="22"/>
        <v>1.7280000000000002</v>
      </c>
      <c r="BD77">
        <f t="shared" si="23"/>
        <v>125.44464609800363</v>
      </c>
      <c r="BE77" s="18">
        <f t="shared" si="24"/>
        <v>1.0319735391400222</v>
      </c>
    </row>
    <row r="78" spans="7:58" x14ac:dyDescent="0.25">
      <c r="BD78" s="1">
        <f>AVERAGE(BD65:BD77)</f>
        <v>129.33128577411696</v>
      </c>
      <c r="BE78" s="19">
        <f>AVERAGE(BE65:BE77)</f>
        <v>1.0661290374807733</v>
      </c>
    </row>
  </sheetData>
  <pageMargins left="0.75" right="0.75" top="1" bottom="1" header="0.5" footer="0.5"/>
  <pageSetup paperSize="9" orientation="portrait" horizontalDpi="4294967292" vertic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G4:BT125"/>
  <sheetViews>
    <sheetView topLeftCell="M92" zoomScale="60" zoomScaleNormal="60" workbookViewId="0">
      <selection activeCell="AG123" sqref="AG123"/>
    </sheetView>
  </sheetViews>
  <sheetFormatPr defaultColWidth="11.42578125" defaultRowHeight="15" x14ac:dyDescent="0.25"/>
  <cols>
    <col min="8" max="8" width="17.42578125" customWidth="1"/>
    <col min="9" max="9" width="21.85546875" customWidth="1"/>
    <col min="10" max="10" width="12.140625" customWidth="1"/>
    <col min="11" max="11" width="16.85546875" customWidth="1"/>
    <col min="12" max="12" width="15.28515625" customWidth="1"/>
    <col min="13" max="13" width="15.140625" customWidth="1"/>
    <col min="25" max="25" width="22.140625" customWidth="1"/>
    <col min="26" max="26" width="28.140625" customWidth="1"/>
    <col min="27" max="27" width="19" customWidth="1"/>
    <col min="28" max="28" width="14.5703125" customWidth="1"/>
    <col min="29" max="29" width="21.140625" customWidth="1"/>
    <col min="30" max="30" width="17.140625" customWidth="1"/>
    <col min="32" max="32" width="13.7109375" customWidth="1"/>
    <col min="33" max="33" width="14.5703125" customWidth="1"/>
    <col min="34" max="34" width="19.42578125" customWidth="1"/>
    <col min="35" max="35" width="11.7109375" customWidth="1"/>
    <col min="51" max="51" width="20.28515625" customWidth="1"/>
    <col min="52" max="52" width="12.28515625" customWidth="1"/>
    <col min="53" max="53" width="23.5703125" customWidth="1"/>
    <col min="54" max="54" width="18.28515625" customWidth="1"/>
    <col min="55" max="55" width="18.42578125" customWidth="1"/>
  </cols>
  <sheetData>
    <row r="4" spans="7:72" x14ac:dyDescent="0.25">
      <c r="O4" s="10" t="s">
        <v>18</v>
      </c>
    </row>
    <row r="5" spans="7:72" x14ac:dyDescent="0.25">
      <c r="O5" s="11">
        <f>14.5</f>
        <v>14.5</v>
      </c>
    </row>
    <row r="6" spans="7:72" x14ac:dyDescent="0.25">
      <c r="O6" s="11">
        <v>9.5</v>
      </c>
      <c r="BK6" s="2" t="s">
        <v>11</v>
      </c>
      <c r="BM6" s="3"/>
      <c r="BO6" s="2"/>
      <c r="BP6" s="4" t="s">
        <v>12</v>
      </c>
      <c r="BQ6" s="3"/>
      <c r="BS6" s="5"/>
    </row>
    <row r="7" spans="7:72" x14ac:dyDescent="0.25">
      <c r="O7" s="11">
        <f>O5*O6</f>
        <v>137.75</v>
      </c>
      <c r="BK7" s="3"/>
      <c r="BM7" s="3"/>
      <c r="BO7" s="3"/>
      <c r="BQ7" s="3"/>
      <c r="BS7" s="3"/>
    </row>
    <row r="8" spans="7:72" x14ac:dyDescent="0.25">
      <c r="O8" s="12">
        <f>O7*10^-4</f>
        <v>1.3775000000000001E-2</v>
      </c>
      <c r="BK8" s="3"/>
      <c r="BM8" s="3"/>
      <c r="BO8" s="3"/>
      <c r="BQ8" s="3"/>
      <c r="BS8" s="3"/>
    </row>
    <row r="9" spans="7:72" x14ac:dyDescent="0.25">
      <c r="BK9" s="6" t="s">
        <v>13</v>
      </c>
      <c r="BL9" s="7" t="s">
        <v>14</v>
      </c>
      <c r="BM9" s="6" t="s">
        <v>13</v>
      </c>
      <c r="BN9" s="7" t="s">
        <v>14</v>
      </c>
      <c r="BO9" s="6" t="s">
        <v>13</v>
      </c>
      <c r="BP9" s="7" t="s">
        <v>14</v>
      </c>
      <c r="BQ9" s="6" t="s">
        <v>13</v>
      </c>
      <c r="BR9" s="7" t="s">
        <v>14</v>
      </c>
      <c r="BS9" s="6" t="s">
        <v>13</v>
      </c>
      <c r="BT9" s="7" t="s">
        <v>14</v>
      </c>
    </row>
    <row r="10" spans="7:72" x14ac:dyDescent="0.25">
      <c r="BK10" s="6">
        <f>10</f>
        <v>10</v>
      </c>
      <c r="BL10" s="8">
        <v>1.7110000000000001</v>
      </c>
      <c r="BM10" s="6">
        <v>14</v>
      </c>
      <c r="BN10" s="9">
        <v>1.4750000000000001</v>
      </c>
      <c r="BO10" s="6">
        <v>18</v>
      </c>
      <c r="BP10" s="9">
        <v>1.276</v>
      </c>
      <c r="BQ10" s="6">
        <v>22</v>
      </c>
      <c r="BR10" s="9">
        <v>1.109</v>
      </c>
      <c r="BS10" s="6">
        <v>26</v>
      </c>
      <c r="BT10" s="9">
        <v>0.97099999999999997</v>
      </c>
    </row>
    <row r="11" spans="7:72" x14ac:dyDescent="0.25">
      <c r="BK11" s="6">
        <f>10.1</f>
        <v>10.1</v>
      </c>
      <c r="BL11" s="9">
        <v>1.7050000000000001</v>
      </c>
      <c r="BM11" s="6">
        <v>14.1</v>
      </c>
      <c r="BN11" s="9">
        <v>1.4690000000000001</v>
      </c>
      <c r="BO11" s="6">
        <v>18.100000000000001</v>
      </c>
      <c r="BP11" s="9">
        <v>1.272</v>
      </c>
      <c r="BQ11" s="6">
        <v>22.1</v>
      </c>
      <c r="BR11" s="9">
        <v>1.105</v>
      </c>
      <c r="BS11" s="6">
        <v>26.1</v>
      </c>
      <c r="BT11" s="9">
        <v>0.96799999999999997</v>
      </c>
    </row>
    <row r="12" spans="7:72" x14ac:dyDescent="0.25">
      <c r="T12" s="1" t="s">
        <v>4</v>
      </c>
      <c r="U12" s="1"/>
      <c r="V12" s="1"/>
      <c r="W12" s="1" t="s">
        <v>5</v>
      </c>
      <c r="X12" s="1"/>
      <c r="Y12" s="1" t="s">
        <v>6</v>
      </c>
      <c r="Z12" s="1"/>
      <c r="BK12" s="6">
        <f>10.2</f>
        <v>10.199999999999999</v>
      </c>
      <c r="BL12" s="9">
        <v>1.698</v>
      </c>
      <c r="BM12" s="6">
        <v>14.2</v>
      </c>
      <c r="BN12" s="9">
        <v>1.464</v>
      </c>
      <c r="BO12" s="6">
        <v>18.2</v>
      </c>
      <c r="BP12" s="9">
        <v>1.2669999999999999</v>
      </c>
      <c r="BQ12" s="6">
        <v>22.2</v>
      </c>
      <c r="BR12" s="9">
        <v>1.101</v>
      </c>
      <c r="BS12" s="6">
        <v>26.2</v>
      </c>
      <c r="BT12" s="9">
        <v>0.96499999999999997</v>
      </c>
    </row>
    <row r="13" spans="7:72" x14ac:dyDescent="0.25">
      <c r="G13" s="1" t="s">
        <v>0</v>
      </c>
      <c r="H13" s="1" t="s">
        <v>1</v>
      </c>
      <c r="I13" s="1" t="s">
        <v>2</v>
      </c>
      <c r="J13" s="13" t="s">
        <v>3</v>
      </c>
      <c r="K13" s="13" t="s">
        <v>15</v>
      </c>
      <c r="L13" s="13" t="s">
        <v>16</v>
      </c>
      <c r="M13" s="13" t="s">
        <v>17</v>
      </c>
      <c r="S13" t="s">
        <v>0</v>
      </c>
      <c r="T13" t="s">
        <v>7</v>
      </c>
      <c r="U13" t="s">
        <v>8</v>
      </c>
      <c r="V13" s="15" t="s">
        <v>9</v>
      </c>
      <c r="W13" t="s">
        <v>7</v>
      </c>
      <c r="X13" t="s">
        <v>8</v>
      </c>
      <c r="Y13" t="s">
        <v>7</v>
      </c>
      <c r="Z13" t="s">
        <v>8</v>
      </c>
      <c r="AA13" t="s">
        <v>9</v>
      </c>
      <c r="AB13" t="s">
        <v>10</v>
      </c>
      <c r="AC13" t="s">
        <v>1</v>
      </c>
      <c r="AD13" s="13" t="s">
        <v>15</v>
      </c>
      <c r="AE13" s="13" t="s">
        <v>19</v>
      </c>
      <c r="AF13" s="13" t="s">
        <v>20</v>
      </c>
      <c r="AG13" s="13" t="s">
        <v>21</v>
      </c>
      <c r="AH13" s="14" t="s">
        <v>22</v>
      </c>
      <c r="AI13" s="13" t="s">
        <v>23</v>
      </c>
      <c r="AW13" t="s">
        <v>0</v>
      </c>
      <c r="AX13" t="s">
        <v>1</v>
      </c>
      <c r="AY13" t="s">
        <v>2</v>
      </c>
      <c r="AZ13" s="17" t="s">
        <v>3</v>
      </c>
      <c r="BA13" s="13" t="s">
        <v>15</v>
      </c>
      <c r="BB13" s="13" t="s">
        <v>16</v>
      </c>
      <c r="BC13" s="13" t="s">
        <v>17</v>
      </c>
      <c r="BD13" s="13" t="s">
        <v>24</v>
      </c>
      <c r="BK13" s="6">
        <f>10.3</f>
        <v>10.3</v>
      </c>
      <c r="BL13" s="9">
        <v>1.6919999999999999</v>
      </c>
      <c r="BM13" s="6">
        <v>14.3</v>
      </c>
      <c r="BN13" s="9">
        <v>1.4590000000000001</v>
      </c>
      <c r="BO13" s="6">
        <v>18.3</v>
      </c>
      <c r="BP13" s="9">
        <v>1.262</v>
      </c>
      <c r="BQ13" s="6">
        <v>22.3</v>
      </c>
      <c r="BR13" s="9">
        <v>1.097</v>
      </c>
      <c r="BS13" s="6">
        <v>26.3</v>
      </c>
      <c r="BT13" s="9">
        <v>0.96199999999999997</v>
      </c>
    </row>
    <row r="14" spans="7:72" x14ac:dyDescent="0.25">
      <c r="G14">
        <v>0</v>
      </c>
      <c r="H14">
        <f>15</f>
        <v>15</v>
      </c>
      <c r="I14">
        <v>6.2</v>
      </c>
      <c r="J14">
        <f t="shared" ref="J14:J26" si="0">I14*10^-3</f>
        <v>6.2000000000000006E-3</v>
      </c>
      <c r="K14">
        <f t="shared" ref="K14:K26" si="1">H14/3600</f>
        <v>4.1666666666666666E-3</v>
      </c>
      <c r="L14">
        <f t="shared" ref="L14:L26" si="2">J14/K14</f>
        <v>1.4880000000000002</v>
      </c>
      <c r="M14">
        <f t="shared" ref="M14:M26" si="3">J14/(K14*$O$8)</f>
        <v>108.02177858439202</v>
      </c>
      <c r="S14">
        <v>0</v>
      </c>
      <c r="T14">
        <v>108.8</v>
      </c>
      <c r="U14">
        <v>7.0699999999999999E-2</v>
      </c>
      <c r="V14" s="15">
        <v>22.6</v>
      </c>
      <c r="W14">
        <v>109.6</v>
      </c>
      <c r="X14">
        <v>7.1300000000000002E-2</v>
      </c>
      <c r="Y14">
        <v>4.0999999999999996</v>
      </c>
      <c r="Z14">
        <v>2.7000000000000001E-3</v>
      </c>
      <c r="AA14">
        <v>23.3</v>
      </c>
      <c r="AB14">
        <v>6.4</v>
      </c>
      <c r="AC14">
        <f>15</f>
        <v>15</v>
      </c>
      <c r="AD14">
        <f t="shared" ref="AD14:AD22" si="4">AC14/3600</f>
        <v>4.1666666666666666E-3</v>
      </c>
      <c r="AE14">
        <f t="shared" ref="AE14:AE22" si="5">AB14*10^-3</f>
        <v>6.4000000000000003E-3</v>
      </c>
      <c r="AF14">
        <f t="shared" ref="AF14:AF22" si="6">AE14/AD14</f>
        <v>1.536</v>
      </c>
      <c r="AG14">
        <f t="shared" ref="AG14:AG22" si="7">AE14/(AD14*$O$8)</f>
        <v>111.50635208711434</v>
      </c>
      <c r="AH14" s="15">
        <f>AG14*BR16</f>
        <v>121.09589836660618</v>
      </c>
      <c r="AI14" s="18">
        <f t="shared" ref="AI14:AI22" si="8">($AH$14-AH14)/$AH$14</f>
        <v>0</v>
      </c>
      <c r="AW14">
        <v>0</v>
      </c>
      <c r="AX14">
        <f>15</f>
        <v>15</v>
      </c>
      <c r="AY14">
        <v>7.3</v>
      </c>
      <c r="AZ14">
        <f t="shared" ref="AZ14:AZ26" si="9">AY14*10^-3</f>
        <v>7.3000000000000001E-3</v>
      </c>
      <c r="BA14">
        <f t="shared" ref="BA14:BA26" si="10">AX14/3600</f>
        <v>4.1666666666666666E-3</v>
      </c>
      <c r="BB14">
        <f t="shared" ref="BB14:BB26" si="11">AZ14/BA14</f>
        <v>1.752</v>
      </c>
      <c r="BC14">
        <f t="shared" ref="BC14:BC26" si="12">AZ14/(BA14*$O$8)</f>
        <v>127.18693284936478</v>
      </c>
      <c r="BD14" s="18">
        <f t="shared" ref="BD14:BD26" si="13">(BC14/M14)</f>
        <v>1.1774193548387095</v>
      </c>
      <c r="BK14" s="6">
        <f>10.4</f>
        <v>10.4</v>
      </c>
      <c r="BL14" s="9">
        <v>1.6859999999999999</v>
      </c>
      <c r="BM14" s="6">
        <v>14.4</v>
      </c>
      <c r="BN14" s="9">
        <v>1.4530000000000001</v>
      </c>
      <c r="BO14" s="6">
        <v>18.399999999999999</v>
      </c>
      <c r="BP14" s="9">
        <v>1.258</v>
      </c>
      <c r="BQ14" s="6">
        <v>22.4</v>
      </c>
      <c r="BR14" s="9">
        <v>1.093</v>
      </c>
      <c r="BS14" s="6">
        <v>26.4</v>
      </c>
      <c r="BT14" s="9">
        <v>0.95899999999999996</v>
      </c>
    </row>
    <row r="15" spans="7:72" x14ac:dyDescent="0.25">
      <c r="G15">
        <v>10</v>
      </c>
      <c r="H15">
        <f>15</f>
        <v>15</v>
      </c>
      <c r="I15">
        <v>6.2</v>
      </c>
      <c r="J15">
        <f t="shared" si="0"/>
        <v>6.2000000000000006E-3</v>
      </c>
      <c r="K15">
        <f t="shared" si="1"/>
        <v>4.1666666666666666E-3</v>
      </c>
      <c r="L15">
        <f t="shared" si="2"/>
        <v>1.4880000000000002</v>
      </c>
      <c r="M15">
        <f t="shared" si="3"/>
        <v>108.02177858439202</v>
      </c>
      <c r="S15">
        <v>30</v>
      </c>
      <c r="T15">
        <v>114.8</v>
      </c>
      <c r="U15">
        <v>7.4700000000000003E-2</v>
      </c>
      <c r="V15" s="15">
        <v>23.2</v>
      </c>
      <c r="W15">
        <v>118.8</v>
      </c>
      <c r="X15">
        <v>7.7299999999999994E-2</v>
      </c>
      <c r="Y15">
        <v>5</v>
      </c>
      <c r="Z15">
        <v>3.3E-3</v>
      </c>
      <c r="AA15">
        <v>22.6</v>
      </c>
      <c r="AB15">
        <v>6.6</v>
      </c>
      <c r="AC15">
        <f>15</f>
        <v>15</v>
      </c>
      <c r="AD15">
        <f t="shared" si="4"/>
        <v>4.1666666666666666E-3</v>
      </c>
      <c r="AE15">
        <f t="shared" si="5"/>
        <v>6.6E-3</v>
      </c>
      <c r="AF15">
        <f t="shared" si="6"/>
        <v>1.5840000000000001</v>
      </c>
      <c r="AG15">
        <f t="shared" si="7"/>
        <v>114.99092558983665</v>
      </c>
      <c r="AH15" s="15">
        <f>AG15*BR22</f>
        <v>122.3503448275862</v>
      </c>
      <c r="AI15" s="18">
        <f t="shared" si="8"/>
        <v>-1.0359116022099314E-2</v>
      </c>
      <c r="AW15">
        <v>10</v>
      </c>
      <c r="AX15">
        <f>15</f>
        <v>15</v>
      </c>
      <c r="AY15">
        <v>7.5</v>
      </c>
      <c r="AZ15">
        <f t="shared" si="9"/>
        <v>7.4999999999999997E-3</v>
      </c>
      <c r="BA15">
        <f t="shared" si="10"/>
        <v>4.1666666666666666E-3</v>
      </c>
      <c r="BB15">
        <f t="shared" si="11"/>
        <v>1.8</v>
      </c>
      <c r="BC15">
        <f t="shared" si="12"/>
        <v>130.67150635208711</v>
      </c>
      <c r="BD15" s="18">
        <f t="shared" si="13"/>
        <v>1.2096774193548385</v>
      </c>
      <c r="BK15" s="6">
        <v>10.5</v>
      </c>
      <c r="BL15" s="9">
        <v>1.679</v>
      </c>
      <c r="BM15" s="6">
        <v>14.5</v>
      </c>
      <c r="BN15" s="9">
        <v>1.448</v>
      </c>
      <c r="BO15" s="6">
        <v>18.5</v>
      </c>
      <c r="BP15" s="9">
        <v>1.254</v>
      </c>
      <c r="BQ15" s="6">
        <v>22.5</v>
      </c>
      <c r="BR15" s="9">
        <v>1.0900000000000001</v>
      </c>
      <c r="BS15" s="6">
        <v>26.5</v>
      </c>
      <c r="BT15" s="9">
        <v>0.95699999999999996</v>
      </c>
    </row>
    <row r="16" spans="7:72" x14ac:dyDescent="0.25">
      <c r="G16">
        <v>20</v>
      </c>
      <c r="H16">
        <f>15</f>
        <v>15</v>
      </c>
      <c r="I16">
        <v>6.2</v>
      </c>
      <c r="J16">
        <f t="shared" si="0"/>
        <v>6.2000000000000006E-3</v>
      </c>
      <c r="K16">
        <f t="shared" si="1"/>
        <v>4.1666666666666666E-3</v>
      </c>
      <c r="L16">
        <f t="shared" si="2"/>
        <v>1.4880000000000002</v>
      </c>
      <c r="M16">
        <f t="shared" si="3"/>
        <v>108.02177858439202</v>
      </c>
      <c r="S16">
        <v>60</v>
      </c>
      <c r="T16">
        <v>116.2</v>
      </c>
      <c r="U16">
        <v>7.7499999999999999E-2</v>
      </c>
      <c r="V16" s="15">
        <v>24.1</v>
      </c>
      <c r="W16">
        <v>123.5</v>
      </c>
      <c r="X16">
        <v>8.0199999999999994E-2</v>
      </c>
      <c r="Y16">
        <v>4.2</v>
      </c>
      <c r="Z16">
        <v>2.7000000000000001E-3</v>
      </c>
      <c r="AA16">
        <v>22.8</v>
      </c>
      <c r="AB16">
        <v>7</v>
      </c>
      <c r="AC16">
        <f>15</f>
        <v>15</v>
      </c>
      <c r="AD16">
        <f t="shared" si="4"/>
        <v>4.1666666666666666E-3</v>
      </c>
      <c r="AE16">
        <f t="shared" si="5"/>
        <v>7.0000000000000001E-3</v>
      </c>
      <c r="AF16">
        <f t="shared" si="6"/>
        <v>1.6800000000000002</v>
      </c>
      <c r="AG16">
        <f t="shared" si="7"/>
        <v>121.9600725952813</v>
      </c>
      <c r="AH16" s="15">
        <f>AG16*BR31</f>
        <v>125.74083484573501</v>
      </c>
      <c r="AI16" s="18">
        <f t="shared" si="8"/>
        <v>-3.8357504604051344E-2</v>
      </c>
      <c r="AW16">
        <v>20</v>
      </c>
      <c r="AX16">
        <f>15</f>
        <v>15</v>
      </c>
      <c r="AY16">
        <v>7.4</v>
      </c>
      <c r="AZ16">
        <f t="shared" si="9"/>
        <v>7.4000000000000003E-3</v>
      </c>
      <c r="BA16">
        <f t="shared" si="10"/>
        <v>4.1666666666666666E-3</v>
      </c>
      <c r="BB16">
        <f t="shared" si="11"/>
        <v>1.776</v>
      </c>
      <c r="BC16">
        <f t="shared" si="12"/>
        <v>128.92921960072596</v>
      </c>
      <c r="BD16" s="18">
        <f t="shared" si="13"/>
        <v>1.1935483870967742</v>
      </c>
      <c r="BK16" s="6">
        <v>10.6</v>
      </c>
      <c r="BL16" s="9">
        <v>1.673</v>
      </c>
      <c r="BM16" s="6">
        <v>14.6</v>
      </c>
      <c r="BN16" s="9">
        <v>1.4430000000000001</v>
      </c>
      <c r="BO16" s="6">
        <v>18.600000000000001</v>
      </c>
      <c r="BP16" s="9">
        <v>1.2490000000000001</v>
      </c>
      <c r="BQ16" s="6">
        <v>22.6</v>
      </c>
      <c r="BR16" s="9">
        <v>1.0860000000000001</v>
      </c>
      <c r="BS16" s="6">
        <v>26.6</v>
      </c>
      <c r="BT16" s="9">
        <v>0.95399999999999996</v>
      </c>
    </row>
    <row r="17" spans="7:72" x14ac:dyDescent="0.25">
      <c r="G17">
        <v>30</v>
      </c>
      <c r="H17">
        <f>15</f>
        <v>15</v>
      </c>
      <c r="I17">
        <v>6.2</v>
      </c>
      <c r="J17">
        <f t="shared" si="0"/>
        <v>6.2000000000000006E-3</v>
      </c>
      <c r="K17">
        <f t="shared" si="1"/>
        <v>4.1666666666666666E-3</v>
      </c>
      <c r="L17">
        <f t="shared" si="2"/>
        <v>1.4880000000000002</v>
      </c>
      <c r="M17">
        <f t="shared" si="3"/>
        <v>108.02177858439202</v>
      </c>
      <c r="S17">
        <v>90</v>
      </c>
      <c r="T17">
        <v>126.8</v>
      </c>
      <c r="U17">
        <v>8.2699999999999996E-2</v>
      </c>
      <c r="V17" s="15">
        <v>24.3</v>
      </c>
      <c r="W17">
        <v>130.30000000000001</v>
      </c>
      <c r="X17">
        <v>8.7400000000000005E-2</v>
      </c>
      <c r="Y17">
        <v>4.2</v>
      </c>
      <c r="Z17">
        <v>2.7000000000000001E-3</v>
      </c>
      <c r="AA17">
        <v>22.9</v>
      </c>
      <c r="AB17">
        <v>7.2</v>
      </c>
      <c r="AC17">
        <f>15</f>
        <v>15</v>
      </c>
      <c r="AD17">
        <f t="shared" si="4"/>
        <v>4.1666666666666666E-3</v>
      </c>
      <c r="AE17">
        <f t="shared" si="5"/>
        <v>7.2000000000000007E-3</v>
      </c>
      <c r="AF17">
        <f t="shared" si="6"/>
        <v>1.7280000000000002</v>
      </c>
      <c r="AG17">
        <f t="shared" si="7"/>
        <v>125.44464609800363</v>
      </c>
      <c r="AH17" s="15">
        <f>AG17*BR33</f>
        <v>128.45531760435571</v>
      </c>
      <c r="AI17" s="18">
        <f t="shared" si="8"/>
        <v>-6.0773480662983326E-2</v>
      </c>
      <c r="AW17">
        <v>30</v>
      </c>
      <c r="AX17">
        <f>15</f>
        <v>15</v>
      </c>
      <c r="AY17">
        <v>7.3</v>
      </c>
      <c r="AZ17">
        <f t="shared" si="9"/>
        <v>7.3000000000000001E-3</v>
      </c>
      <c r="BA17">
        <f t="shared" si="10"/>
        <v>4.1666666666666666E-3</v>
      </c>
      <c r="BB17">
        <f t="shared" si="11"/>
        <v>1.752</v>
      </c>
      <c r="BC17">
        <f t="shared" si="12"/>
        <v>127.18693284936478</v>
      </c>
      <c r="BD17" s="18">
        <f t="shared" si="13"/>
        <v>1.1774193548387095</v>
      </c>
      <c r="BK17" s="6">
        <v>10.7</v>
      </c>
      <c r="BL17" s="9">
        <v>1.667</v>
      </c>
      <c r="BM17" s="6">
        <v>14.7</v>
      </c>
      <c r="BN17" s="9">
        <v>1.4370000000000001</v>
      </c>
      <c r="BO17" s="6">
        <v>18.7</v>
      </c>
      <c r="BP17" s="9">
        <v>1.2450000000000001</v>
      </c>
      <c r="BQ17" s="6">
        <v>22.7</v>
      </c>
      <c r="BR17" s="9">
        <v>1.0820000000000001</v>
      </c>
      <c r="BS17" s="6">
        <v>26.7</v>
      </c>
      <c r="BT17" s="9">
        <v>0.95099999999999996</v>
      </c>
    </row>
    <row r="18" spans="7:72" x14ac:dyDescent="0.25">
      <c r="G18">
        <v>40</v>
      </c>
      <c r="H18">
        <f>15</f>
        <v>15</v>
      </c>
      <c r="I18">
        <v>6</v>
      </c>
      <c r="J18">
        <f t="shared" si="0"/>
        <v>6.0000000000000001E-3</v>
      </c>
      <c r="K18">
        <f t="shared" si="1"/>
        <v>4.1666666666666666E-3</v>
      </c>
      <c r="L18">
        <f t="shared" si="2"/>
        <v>1.44</v>
      </c>
      <c r="M18">
        <f t="shared" si="3"/>
        <v>104.53720508166968</v>
      </c>
      <c r="S18">
        <v>120</v>
      </c>
      <c r="T18">
        <v>131.30000000000001</v>
      </c>
      <c r="U18">
        <v>8.5599999999999996E-2</v>
      </c>
      <c r="V18" s="15">
        <v>24.6</v>
      </c>
      <c r="W18">
        <v>135.4</v>
      </c>
      <c r="X18">
        <v>8.7800000000000003E-2</v>
      </c>
      <c r="Y18">
        <v>3.9</v>
      </c>
      <c r="Z18">
        <v>2.7000000000000001E-3</v>
      </c>
      <c r="AA18">
        <v>22.9</v>
      </c>
      <c r="AB18">
        <v>6.4</v>
      </c>
      <c r="AC18">
        <f>15</f>
        <v>15</v>
      </c>
      <c r="AD18">
        <f t="shared" si="4"/>
        <v>4.1666666666666666E-3</v>
      </c>
      <c r="AE18">
        <f t="shared" si="5"/>
        <v>6.4000000000000003E-3</v>
      </c>
      <c r="AF18">
        <f t="shared" si="6"/>
        <v>1.536</v>
      </c>
      <c r="AG18">
        <f t="shared" si="7"/>
        <v>111.50635208711434</v>
      </c>
      <c r="AH18" s="15">
        <f>AG18*BR36</f>
        <v>113.06744101633394</v>
      </c>
      <c r="AI18" s="18">
        <f t="shared" si="8"/>
        <v>6.6298342541436475E-2</v>
      </c>
      <c r="AW18">
        <v>40</v>
      </c>
      <c r="AX18">
        <f>15</f>
        <v>15</v>
      </c>
      <c r="AY18">
        <v>7</v>
      </c>
      <c r="AZ18">
        <f t="shared" si="9"/>
        <v>7.0000000000000001E-3</v>
      </c>
      <c r="BA18">
        <f t="shared" si="10"/>
        <v>4.1666666666666666E-3</v>
      </c>
      <c r="BB18">
        <f t="shared" si="11"/>
        <v>1.6800000000000002</v>
      </c>
      <c r="BC18">
        <f t="shared" si="12"/>
        <v>121.9600725952813</v>
      </c>
      <c r="BD18" s="18">
        <f t="shared" si="13"/>
        <v>1.1666666666666667</v>
      </c>
      <c r="BK18" s="6">
        <v>10.8</v>
      </c>
      <c r="BL18" s="9">
        <v>1.66</v>
      </c>
      <c r="BM18" s="6">
        <v>14.8</v>
      </c>
      <c r="BN18" s="9">
        <v>1.4319999999999999</v>
      </c>
      <c r="BO18" s="6">
        <v>18.8</v>
      </c>
      <c r="BP18" s="9">
        <v>1.24</v>
      </c>
      <c r="BQ18" s="6">
        <v>22.8</v>
      </c>
      <c r="BR18" s="9">
        <v>1.0780000000000001</v>
      </c>
      <c r="BS18" s="6">
        <v>26.8</v>
      </c>
      <c r="BT18" s="9">
        <v>0.94799999999999995</v>
      </c>
    </row>
    <row r="19" spans="7:72" x14ac:dyDescent="0.25">
      <c r="G19">
        <v>50</v>
      </c>
      <c r="H19">
        <f>15</f>
        <v>15</v>
      </c>
      <c r="I19">
        <v>6.2</v>
      </c>
      <c r="J19">
        <f t="shared" si="0"/>
        <v>6.2000000000000006E-3</v>
      </c>
      <c r="K19">
        <f t="shared" si="1"/>
        <v>4.1666666666666666E-3</v>
      </c>
      <c r="L19">
        <f t="shared" si="2"/>
        <v>1.4880000000000002</v>
      </c>
      <c r="M19">
        <f t="shared" si="3"/>
        <v>108.02177858439202</v>
      </c>
      <c r="S19">
        <v>150</v>
      </c>
      <c r="T19">
        <v>140.1</v>
      </c>
      <c r="U19">
        <v>9.11E-2</v>
      </c>
      <c r="V19" s="15">
        <v>25.3</v>
      </c>
      <c r="W19">
        <v>141.19999999999999</v>
      </c>
      <c r="X19">
        <v>9.2100000000000001E-2</v>
      </c>
      <c r="Y19">
        <v>4.2</v>
      </c>
      <c r="Z19">
        <v>2.7000000000000001E-3</v>
      </c>
      <c r="AA19">
        <v>23.1</v>
      </c>
      <c r="AB19">
        <v>6.2</v>
      </c>
      <c r="AC19">
        <f>15</f>
        <v>15</v>
      </c>
      <c r="AD19">
        <f t="shared" si="4"/>
        <v>4.1666666666666666E-3</v>
      </c>
      <c r="AE19">
        <f t="shared" si="5"/>
        <v>6.2000000000000006E-3</v>
      </c>
      <c r="AF19">
        <f t="shared" si="6"/>
        <v>1.4880000000000002</v>
      </c>
      <c r="AG19">
        <f t="shared" si="7"/>
        <v>108.02177858439202</v>
      </c>
      <c r="AH19" s="15">
        <f>AG19*BR43</f>
        <v>107.0495825771325</v>
      </c>
      <c r="AI19" s="18">
        <f t="shared" si="8"/>
        <v>0.11599332412523017</v>
      </c>
      <c r="AW19">
        <v>50</v>
      </c>
      <c r="AX19">
        <f>15</f>
        <v>15</v>
      </c>
      <c r="AY19">
        <v>7.8</v>
      </c>
      <c r="AZ19">
        <f t="shared" si="9"/>
        <v>7.7999999999999996E-3</v>
      </c>
      <c r="BA19">
        <f t="shared" si="10"/>
        <v>4.1666666666666666E-3</v>
      </c>
      <c r="BB19">
        <f t="shared" si="11"/>
        <v>1.8719999999999999</v>
      </c>
      <c r="BC19">
        <f t="shared" si="12"/>
        <v>135.89836660617058</v>
      </c>
      <c r="BD19" s="18">
        <f t="shared" si="13"/>
        <v>1.258064516129032</v>
      </c>
      <c r="BK19" s="6">
        <v>10.9</v>
      </c>
      <c r="BL19" s="9">
        <v>1.6539999999999999</v>
      </c>
      <c r="BM19" s="6">
        <v>14.9</v>
      </c>
      <c r="BN19" s="9">
        <v>1.427</v>
      </c>
      <c r="BO19" s="6">
        <v>18.899999999999999</v>
      </c>
      <c r="BP19" s="9">
        <v>1.236</v>
      </c>
      <c r="BQ19" s="6">
        <v>22.9</v>
      </c>
      <c r="BR19" s="9">
        <v>1.075</v>
      </c>
      <c r="BS19" s="6">
        <v>26.9</v>
      </c>
      <c r="BT19" s="9">
        <v>0.94499999999999995</v>
      </c>
    </row>
    <row r="20" spans="7:72" x14ac:dyDescent="0.25">
      <c r="G20">
        <v>60</v>
      </c>
      <c r="H20">
        <f>15</f>
        <v>15</v>
      </c>
      <c r="I20">
        <v>6.2</v>
      </c>
      <c r="J20">
        <f t="shared" si="0"/>
        <v>6.2000000000000006E-3</v>
      </c>
      <c r="K20">
        <f t="shared" si="1"/>
        <v>4.1666666666666666E-3</v>
      </c>
      <c r="L20">
        <f t="shared" si="2"/>
        <v>1.4880000000000002</v>
      </c>
      <c r="M20">
        <f t="shared" si="3"/>
        <v>108.02177858439202</v>
      </c>
      <c r="S20">
        <v>180</v>
      </c>
      <c r="T20">
        <v>146.6</v>
      </c>
      <c r="U20">
        <v>9.5200000000000007E-2</v>
      </c>
      <c r="V20" s="15">
        <v>25.3</v>
      </c>
      <c r="W20">
        <v>150.80000000000001</v>
      </c>
      <c r="X20">
        <v>9.8400000000000001E-2</v>
      </c>
      <c r="Y20">
        <v>4.2</v>
      </c>
      <c r="Z20">
        <v>2.8E-3</v>
      </c>
      <c r="AA20">
        <v>23.1</v>
      </c>
      <c r="AB20">
        <v>6.2</v>
      </c>
      <c r="AC20">
        <f>15</f>
        <v>15</v>
      </c>
      <c r="AD20">
        <f t="shared" si="4"/>
        <v>4.1666666666666666E-3</v>
      </c>
      <c r="AE20">
        <f t="shared" si="5"/>
        <v>6.2000000000000006E-3</v>
      </c>
      <c r="AF20">
        <f t="shared" si="6"/>
        <v>1.4880000000000002</v>
      </c>
      <c r="AG20">
        <f t="shared" si="7"/>
        <v>108.02177858439202</v>
      </c>
      <c r="AH20" s="15">
        <f>AG20*BR43</f>
        <v>107.0495825771325</v>
      </c>
      <c r="AI20" s="18">
        <f t="shared" si="8"/>
        <v>0.11599332412523017</v>
      </c>
      <c r="AW20">
        <v>60</v>
      </c>
      <c r="AX20">
        <f>15</f>
        <v>15</v>
      </c>
      <c r="AY20">
        <v>7.8</v>
      </c>
      <c r="AZ20">
        <f t="shared" si="9"/>
        <v>7.7999999999999996E-3</v>
      </c>
      <c r="BA20">
        <f t="shared" si="10"/>
        <v>4.1666666666666666E-3</v>
      </c>
      <c r="BB20">
        <f t="shared" si="11"/>
        <v>1.8719999999999999</v>
      </c>
      <c r="BC20">
        <f t="shared" si="12"/>
        <v>135.89836660617058</v>
      </c>
      <c r="BD20" s="18">
        <f t="shared" si="13"/>
        <v>1.258064516129032</v>
      </c>
      <c r="BK20" s="6">
        <v>11</v>
      </c>
      <c r="BL20" s="9">
        <v>1.6479999999999999</v>
      </c>
      <c r="BM20" s="6">
        <v>15</v>
      </c>
      <c r="BN20" s="9">
        <v>1.4219999999999999</v>
      </c>
      <c r="BO20" s="6">
        <v>19</v>
      </c>
      <c r="BP20" s="9">
        <v>1.232</v>
      </c>
      <c r="BQ20" s="6">
        <v>23</v>
      </c>
      <c r="BR20" s="9">
        <v>1.071</v>
      </c>
      <c r="BS20" s="6">
        <v>27</v>
      </c>
      <c r="BT20" s="9">
        <v>0.94299999999999995</v>
      </c>
    </row>
    <row r="21" spans="7:72" x14ac:dyDescent="0.25">
      <c r="G21">
        <v>70</v>
      </c>
      <c r="H21">
        <f>15</f>
        <v>15</v>
      </c>
      <c r="I21">
        <v>6</v>
      </c>
      <c r="J21">
        <f t="shared" si="0"/>
        <v>6.0000000000000001E-3</v>
      </c>
      <c r="K21">
        <f t="shared" si="1"/>
        <v>4.1666666666666666E-3</v>
      </c>
      <c r="L21">
        <f t="shared" si="2"/>
        <v>1.44</v>
      </c>
      <c r="M21">
        <f t="shared" si="3"/>
        <v>104.53720508166968</v>
      </c>
      <c r="S21">
        <v>210</v>
      </c>
      <c r="T21">
        <v>153.4</v>
      </c>
      <c r="U21">
        <v>0.1002</v>
      </c>
      <c r="V21" s="15">
        <v>25.4</v>
      </c>
      <c r="W21">
        <v>159.1</v>
      </c>
      <c r="X21">
        <v>0.1036</v>
      </c>
      <c r="Y21">
        <v>5</v>
      </c>
      <c r="Z21">
        <v>3.2000000000000002E-3</v>
      </c>
      <c r="AA21">
        <v>23.2</v>
      </c>
      <c r="AB21">
        <v>6.2</v>
      </c>
      <c r="AC21">
        <f>15</f>
        <v>15</v>
      </c>
      <c r="AD21">
        <f t="shared" si="4"/>
        <v>4.1666666666666666E-3</v>
      </c>
      <c r="AE21">
        <f t="shared" si="5"/>
        <v>6.2000000000000006E-3</v>
      </c>
      <c r="AF21">
        <f t="shared" si="6"/>
        <v>1.4880000000000002</v>
      </c>
      <c r="AG21">
        <f t="shared" si="7"/>
        <v>108.02177858439202</v>
      </c>
      <c r="AH21" s="15">
        <f>AG21*BR44</f>
        <v>106.72551724137932</v>
      </c>
      <c r="AI21" s="18">
        <f t="shared" si="8"/>
        <v>0.11866942909760586</v>
      </c>
      <c r="AW21">
        <v>70</v>
      </c>
      <c r="AX21">
        <f>15</f>
        <v>15</v>
      </c>
      <c r="AY21">
        <v>7.6</v>
      </c>
      <c r="AZ21">
        <f t="shared" si="9"/>
        <v>7.6E-3</v>
      </c>
      <c r="BA21">
        <f t="shared" si="10"/>
        <v>4.1666666666666666E-3</v>
      </c>
      <c r="BB21">
        <f t="shared" si="11"/>
        <v>1.8240000000000001</v>
      </c>
      <c r="BC21">
        <f t="shared" si="12"/>
        <v>132.41379310344826</v>
      </c>
      <c r="BD21" s="18">
        <f t="shared" si="13"/>
        <v>1.2666666666666666</v>
      </c>
      <c r="BK21" s="6">
        <v>11.1</v>
      </c>
      <c r="BL21" s="9">
        <v>1.6419999999999999</v>
      </c>
      <c r="BM21" s="6">
        <v>15.1</v>
      </c>
      <c r="BN21" s="9">
        <v>1.417</v>
      </c>
      <c r="BO21" s="6">
        <v>19.100000000000001</v>
      </c>
      <c r="BP21" s="9">
        <v>1.2270000000000001</v>
      </c>
      <c r="BQ21" s="6">
        <v>23.1</v>
      </c>
      <c r="BR21" s="9">
        <v>1.0669999999999999</v>
      </c>
      <c r="BS21" s="6">
        <v>27.1</v>
      </c>
      <c r="BT21" s="9">
        <v>0.94</v>
      </c>
    </row>
    <row r="22" spans="7:72" x14ac:dyDescent="0.25">
      <c r="G22">
        <v>80</v>
      </c>
      <c r="H22">
        <f>15</f>
        <v>15</v>
      </c>
      <c r="I22">
        <v>6</v>
      </c>
      <c r="J22">
        <f t="shared" si="0"/>
        <v>6.0000000000000001E-3</v>
      </c>
      <c r="K22">
        <f t="shared" si="1"/>
        <v>4.1666666666666666E-3</v>
      </c>
      <c r="L22">
        <f t="shared" si="2"/>
        <v>1.44</v>
      </c>
      <c r="M22">
        <f t="shared" si="3"/>
        <v>104.53720508166968</v>
      </c>
      <c r="S22">
        <v>240</v>
      </c>
      <c r="T22">
        <v>163.30000000000001</v>
      </c>
      <c r="U22">
        <v>0.1065</v>
      </c>
      <c r="V22" s="15">
        <v>25.4</v>
      </c>
      <c r="W22">
        <v>168.9</v>
      </c>
      <c r="X22">
        <v>0.11</v>
      </c>
      <c r="Y22">
        <v>4.4000000000000004</v>
      </c>
      <c r="Z22">
        <v>2.8999999999999998E-3</v>
      </c>
      <c r="AA22">
        <v>23.2</v>
      </c>
      <c r="AB22">
        <v>6.2</v>
      </c>
      <c r="AC22">
        <f>15</f>
        <v>15</v>
      </c>
      <c r="AD22">
        <f t="shared" si="4"/>
        <v>4.1666666666666666E-3</v>
      </c>
      <c r="AE22">
        <f t="shared" si="5"/>
        <v>6.2000000000000006E-3</v>
      </c>
      <c r="AF22">
        <f t="shared" si="6"/>
        <v>1.4880000000000002</v>
      </c>
      <c r="AG22">
        <f t="shared" si="7"/>
        <v>108.02177858439202</v>
      </c>
      <c r="AH22" s="15">
        <f>AG22*BR47</f>
        <v>105.7533212341198</v>
      </c>
      <c r="AI22" s="18">
        <f t="shared" si="8"/>
        <v>0.12669774401473291</v>
      </c>
      <c r="AW22">
        <v>80</v>
      </c>
      <c r="AX22">
        <f>15</f>
        <v>15</v>
      </c>
      <c r="AY22">
        <v>7.4</v>
      </c>
      <c r="AZ22">
        <f t="shared" si="9"/>
        <v>7.4000000000000003E-3</v>
      </c>
      <c r="BA22">
        <f t="shared" si="10"/>
        <v>4.1666666666666666E-3</v>
      </c>
      <c r="BB22">
        <f t="shared" si="11"/>
        <v>1.776</v>
      </c>
      <c r="BC22">
        <f t="shared" si="12"/>
        <v>128.92921960072596</v>
      </c>
      <c r="BD22" s="18">
        <f t="shared" si="13"/>
        <v>1.2333333333333334</v>
      </c>
      <c r="BK22" s="6">
        <v>11.2</v>
      </c>
      <c r="BL22" s="9">
        <v>1.6359999999999999</v>
      </c>
      <c r="BM22" s="6">
        <v>15.2</v>
      </c>
      <c r="BN22" s="9">
        <v>1.411</v>
      </c>
      <c r="BO22" s="6">
        <v>19.2</v>
      </c>
      <c r="BP22" s="9">
        <v>1.2230000000000001</v>
      </c>
      <c r="BQ22" s="6">
        <v>23.2</v>
      </c>
      <c r="BR22" s="9">
        <v>1.0640000000000001</v>
      </c>
      <c r="BS22" s="6">
        <v>27.2</v>
      </c>
      <c r="BT22" s="9">
        <v>0.93700000000000006</v>
      </c>
    </row>
    <row r="23" spans="7:72" x14ac:dyDescent="0.25">
      <c r="G23">
        <v>90</v>
      </c>
      <c r="H23">
        <v>15</v>
      </c>
      <c r="I23">
        <v>6</v>
      </c>
      <c r="J23">
        <f t="shared" si="0"/>
        <v>6.0000000000000001E-3</v>
      </c>
      <c r="K23">
        <f t="shared" si="1"/>
        <v>4.1666666666666666E-3</v>
      </c>
      <c r="L23">
        <f t="shared" si="2"/>
        <v>1.44</v>
      </c>
      <c r="M23">
        <f t="shared" si="3"/>
        <v>104.53720508166968</v>
      </c>
      <c r="AG23" s="1">
        <f>AVERAGE(AG14:AG22)</f>
        <v>113.05505142165758</v>
      </c>
      <c r="AH23" s="16">
        <f>AVERAGE(AH14:AH22)</f>
        <v>115.25420447670902</v>
      </c>
      <c r="AI23" s="19">
        <f>AVERAGE(AI14:AI22)</f>
        <v>4.8240229179455731E-2</v>
      </c>
      <c r="AW23">
        <v>90</v>
      </c>
      <c r="AX23">
        <f>15</f>
        <v>15</v>
      </c>
      <c r="AY23">
        <v>7.4</v>
      </c>
      <c r="AZ23">
        <f t="shared" si="9"/>
        <v>7.4000000000000003E-3</v>
      </c>
      <c r="BA23">
        <f t="shared" si="10"/>
        <v>4.1666666666666666E-3</v>
      </c>
      <c r="BB23">
        <f t="shared" si="11"/>
        <v>1.776</v>
      </c>
      <c r="BC23">
        <f t="shared" si="12"/>
        <v>128.92921960072596</v>
      </c>
      <c r="BD23" s="18">
        <f t="shared" si="13"/>
        <v>1.2333333333333334</v>
      </c>
      <c r="BK23" s="6">
        <v>11.3</v>
      </c>
      <c r="BL23" s="9">
        <v>1.63</v>
      </c>
      <c r="BM23" s="6">
        <v>15.3</v>
      </c>
      <c r="BN23" s="9">
        <v>1.4059999999999999</v>
      </c>
      <c r="BO23" s="6">
        <v>19.3</v>
      </c>
      <c r="BP23" s="9">
        <v>1.2190000000000001</v>
      </c>
      <c r="BQ23" s="6">
        <v>23.3</v>
      </c>
      <c r="BR23" s="9">
        <v>1.06</v>
      </c>
      <c r="BS23" s="6">
        <v>27.3</v>
      </c>
      <c r="BT23" s="9">
        <v>0.93400000000000005</v>
      </c>
    </row>
    <row r="24" spans="7:72" x14ac:dyDescent="0.25">
      <c r="G24">
        <v>100</v>
      </c>
      <c r="H24">
        <v>15</v>
      </c>
      <c r="I24">
        <v>6</v>
      </c>
      <c r="J24">
        <f t="shared" si="0"/>
        <v>6.0000000000000001E-3</v>
      </c>
      <c r="K24">
        <f t="shared" si="1"/>
        <v>4.1666666666666666E-3</v>
      </c>
      <c r="L24">
        <f t="shared" si="2"/>
        <v>1.44</v>
      </c>
      <c r="M24">
        <f t="shared" si="3"/>
        <v>104.53720508166968</v>
      </c>
      <c r="AW24">
        <v>100</v>
      </c>
      <c r="AX24">
        <f>15</f>
        <v>15</v>
      </c>
      <c r="AY24">
        <v>7.4</v>
      </c>
      <c r="AZ24">
        <f t="shared" si="9"/>
        <v>7.4000000000000003E-3</v>
      </c>
      <c r="BA24">
        <f t="shared" si="10"/>
        <v>4.1666666666666666E-3</v>
      </c>
      <c r="BB24">
        <f t="shared" si="11"/>
        <v>1.776</v>
      </c>
      <c r="BC24">
        <f t="shared" si="12"/>
        <v>128.92921960072596</v>
      </c>
      <c r="BD24" s="18">
        <f t="shared" si="13"/>
        <v>1.2333333333333334</v>
      </c>
      <c r="BK24" s="6">
        <v>11.4</v>
      </c>
      <c r="BL24" s="9">
        <v>1.6240000000000001</v>
      </c>
      <c r="BM24" s="6">
        <v>15.4</v>
      </c>
      <c r="BN24" s="9">
        <v>1.401</v>
      </c>
      <c r="BO24" s="6">
        <v>19.399999999999999</v>
      </c>
      <c r="BP24" s="9">
        <v>1.214</v>
      </c>
      <c r="BQ24" s="6">
        <v>23.4</v>
      </c>
      <c r="BR24" s="9">
        <v>1.056</v>
      </c>
      <c r="BS24" s="6">
        <v>27.4</v>
      </c>
      <c r="BT24" s="9">
        <v>0.93200000000000005</v>
      </c>
    </row>
    <row r="25" spans="7:72" x14ac:dyDescent="0.25">
      <c r="G25">
        <v>110</v>
      </c>
      <c r="H25">
        <v>15</v>
      </c>
      <c r="I25">
        <v>6.2</v>
      </c>
      <c r="J25">
        <f t="shared" si="0"/>
        <v>6.2000000000000006E-3</v>
      </c>
      <c r="K25">
        <f t="shared" si="1"/>
        <v>4.1666666666666666E-3</v>
      </c>
      <c r="L25">
        <f t="shared" si="2"/>
        <v>1.4880000000000002</v>
      </c>
      <c r="M25">
        <f t="shared" si="3"/>
        <v>108.02177858439202</v>
      </c>
      <c r="AW25">
        <v>110</v>
      </c>
      <c r="AX25">
        <f>15</f>
        <v>15</v>
      </c>
      <c r="AY25">
        <v>7.4</v>
      </c>
      <c r="AZ25">
        <f t="shared" si="9"/>
        <v>7.4000000000000003E-3</v>
      </c>
      <c r="BA25">
        <f t="shared" si="10"/>
        <v>4.1666666666666666E-3</v>
      </c>
      <c r="BB25">
        <f t="shared" si="11"/>
        <v>1.776</v>
      </c>
      <c r="BC25">
        <f t="shared" si="12"/>
        <v>128.92921960072596</v>
      </c>
      <c r="BD25" s="18">
        <f t="shared" si="13"/>
        <v>1.1935483870967742</v>
      </c>
      <c r="BK25" s="6">
        <v>11.5</v>
      </c>
      <c r="BL25" s="9">
        <v>1.6180000000000001</v>
      </c>
      <c r="BM25" s="6">
        <v>15.5</v>
      </c>
      <c r="BN25" s="9">
        <v>1.3959999999999999</v>
      </c>
      <c r="BO25" s="6">
        <v>19.5</v>
      </c>
      <c r="BP25" s="9">
        <v>1.21</v>
      </c>
      <c r="BQ25" s="6">
        <v>23.5</v>
      </c>
      <c r="BR25" s="9">
        <v>1.0529999999999999</v>
      </c>
      <c r="BS25" s="6">
        <v>27.5</v>
      </c>
      <c r="BT25" s="9">
        <v>0.92900000000000005</v>
      </c>
    </row>
    <row r="26" spans="7:72" x14ac:dyDescent="0.25">
      <c r="G26">
        <v>120</v>
      </c>
      <c r="H26">
        <v>15</v>
      </c>
      <c r="I26">
        <v>6.2</v>
      </c>
      <c r="J26">
        <f t="shared" si="0"/>
        <v>6.2000000000000006E-3</v>
      </c>
      <c r="K26">
        <f t="shared" si="1"/>
        <v>4.1666666666666666E-3</v>
      </c>
      <c r="L26">
        <f t="shared" si="2"/>
        <v>1.4880000000000002</v>
      </c>
      <c r="M26">
        <f t="shared" si="3"/>
        <v>108.02177858439202</v>
      </c>
      <c r="AW26">
        <v>120</v>
      </c>
      <c r="AX26">
        <f>15</f>
        <v>15</v>
      </c>
      <c r="AY26">
        <v>7.2</v>
      </c>
      <c r="AZ26">
        <f t="shared" si="9"/>
        <v>7.2000000000000007E-3</v>
      </c>
      <c r="BA26">
        <f t="shared" si="10"/>
        <v>4.1666666666666666E-3</v>
      </c>
      <c r="BB26">
        <f t="shared" si="11"/>
        <v>1.7280000000000002</v>
      </c>
      <c r="BC26">
        <f t="shared" si="12"/>
        <v>125.44464609800363</v>
      </c>
      <c r="BD26" s="18">
        <f t="shared" si="13"/>
        <v>1.161290322580645</v>
      </c>
      <c r="BK26" s="6">
        <v>11.6</v>
      </c>
      <c r="BL26" s="9">
        <v>1.611</v>
      </c>
      <c r="BM26" s="6">
        <v>15.6</v>
      </c>
      <c r="BN26" s="9">
        <v>1.391</v>
      </c>
      <c r="BO26" s="6">
        <v>19.600000000000001</v>
      </c>
      <c r="BP26" s="9">
        <v>1.206</v>
      </c>
      <c r="BQ26" s="6">
        <v>23.6</v>
      </c>
      <c r="BR26" s="9">
        <v>1.0489999999999999</v>
      </c>
      <c r="BS26" s="6">
        <v>27.6</v>
      </c>
      <c r="BT26" s="9">
        <v>0.92600000000000005</v>
      </c>
    </row>
    <row r="27" spans="7:72" x14ac:dyDescent="0.25">
      <c r="M27" s="1">
        <f>AVERAGE(M14:M26)</f>
        <v>106.68155800642188</v>
      </c>
      <c r="BC27" s="1">
        <f>AVERAGE(BC14:BC26)</f>
        <v>129.33128577411696</v>
      </c>
      <c r="BD27" s="19">
        <f>AVERAGE(BD14:BD26)</f>
        <v>1.2124896608767579</v>
      </c>
      <c r="BK27" s="6">
        <v>11.7</v>
      </c>
      <c r="BL27" s="9">
        <v>1.605</v>
      </c>
      <c r="BM27" s="6">
        <v>15.7</v>
      </c>
      <c r="BN27" s="9">
        <v>1.3859999999999999</v>
      </c>
      <c r="BO27" s="6">
        <v>19.7</v>
      </c>
      <c r="BP27" s="9">
        <v>1.2010000000000001</v>
      </c>
      <c r="BQ27" s="6">
        <v>23.7</v>
      </c>
      <c r="BR27" s="9">
        <v>1.0449999999999999</v>
      </c>
      <c r="BS27" s="6">
        <v>27.7</v>
      </c>
      <c r="BT27" s="9">
        <v>0.92400000000000004</v>
      </c>
    </row>
    <row r="28" spans="7:72" x14ac:dyDescent="0.25">
      <c r="BK28" s="6">
        <v>11.8</v>
      </c>
      <c r="BL28" s="9">
        <v>1.6</v>
      </c>
      <c r="BM28" s="6">
        <v>15.8</v>
      </c>
      <c r="BN28" s="9">
        <v>1.381</v>
      </c>
      <c r="BO28" s="6">
        <v>19.8</v>
      </c>
      <c r="BP28" s="9">
        <v>1.1970000000000001</v>
      </c>
      <c r="BQ28" s="6">
        <v>23.8</v>
      </c>
      <c r="BR28" s="9">
        <v>1.042</v>
      </c>
      <c r="BS28" s="6">
        <v>27.8</v>
      </c>
      <c r="BT28" s="9">
        <v>0.92100000000000004</v>
      </c>
    </row>
    <row r="29" spans="7:72" x14ac:dyDescent="0.25">
      <c r="BK29" s="6">
        <v>11.9</v>
      </c>
      <c r="BL29" s="9">
        <v>1.5940000000000001</v>
      </c>
      <c r="BM29" s="6">
        <v>15.9</v>
      </c>
      <c r="BN29" s="9">
        <v>1.3759999999999999</v>
      </c>
      <c r="BO29" s="6">
        <v>19.899999999999999</v>
      </c>
      <c r="BP29" s="9">
        <v>1.1930000000000001</v>
      </c>
      <c r="BQ29" s="6">
        <v>23.9</v>
      </c>
      <c r="BR29" s="9">
        <v>1.038</v>
      </c>
      <c r="BS29" s="6">
        <v>27.9</v>
      </c>
      <c r="BT29" s="9">
        <v>0.91800000000000004</v>
      </c>
    </row>
    <row r="30" spans="7:72" x14ac:dyDescent="0.25">
      <c r="BK30" s="6">
        <v>12</v>
      </c>
      <c r="BL30" s="9">
        <v>1.5880000000000001</v>
      </c>
      <c r="BM30" s="6">
        <v>16</v>
      </c>
      <c r="BN30" s="9">
        <v>1.371</v>
      </c>
      <c r="BO30" s="6">
        <v>20</v>
      </c>
      <c r="BP30" s="9">
        <v>1.1890000000000001</v>
      </c>
      <c r="BQ30" s="6">
        <v>24</v>
      </c>
      <c r="BR30" s="9">
        <v>1.0349999999999999</v>
      </c>
      <c r="BS30" s="6">
        <v>28</v>
      </c>
      <c r="BT30" s="9">
        <v>0.91500000000000004</v>
      </c>
    </row>
    <row r="31" spans="7:72" x14ac:dyDescent="0.25">
      <c r="BK31" s="6">
        <v>12.1</v>
      </c>
      <c r="BL31" s="9">
        <v>1.5820000000000001</v>
      </c>
      <c r="BM31" s="6">
        <v>16.100000000000001</v>
      </c>
      <c r="BN31" s="9">
        <v>1.3660000000000001</v>
      </c>
      <c r="BO31" s="6">
        <v>20.100000000000001</v>
      </c>
      <c r="BP31" s="9">
        <v>1.1850000000000001</v>
      </c>
      <c r="BQ31" s="6">
        <v>24.1</v>
      </c>
      <c r="BR31" s="9">
        <v>1.0309999999999999</v>
      </c>
      <c r="BS31" s="6">
        <v>28.1</v>
      </c>
      <c r="BT31" s="9">
        <v>0.91300000000000003</v>
      </c>
    </row>
    <row r="32" spans="7:72" x14ac:dyDescent="0.25">
      <c r="BK32" s="6">
        <v>12.2</v>
      </c>
      <c r="BL32" s="9">
        <v>1.5760000000000001</v>
      </c>
      <c r="BM32" s="6">
        <v>16.2</v>
      </c>
      <c r="BN32" s="9">
        <v>1.361</v>
      </c>
      <c r="BO32" s="6">
        <v>20.2</v>
      </c>
      <c r="BP32" s="9">
        <v>1.18</v>
      </c>
      <c r="BQ32" s="6">
        <v>24.2</v>
      </c>
      <c r="BR32" s="9">
        <v>1.028</v>
      </c>
      <c r="BS32" s="6">
        <v>28.2</v>
      </c>
      <c r="BT32" s="9">
        <v>0.91</v>
      </c>
    </row>
    <row r="33" spans="63:72" x14ac:dyDescent="0.25">
      <c r="BK33" s="6">
        <v>12.3</v>
      </c>
      <c r="BL33" s="9">
        <v>1.57</v>
      </c>
      <c r="BM33" s="6">
        <v>16.3</v>
      </c>
      <c r="BN33" s="9">
        <v>1.3560000000000001</v>
      </c>
      <c r="BO33" s="6">
        <v>20.3</v>
      </c>
      <c r="BP33" s="9">
        <v>1.1759999999999999</v>
      </c>
      <c r="BQ33" s="6">
        <v>24.3</v>
      </c>
      <c r="BR33" s="9">
        <v>1.024</v>
      </c>
      <c r="BS33" s="6">
        <v>28.3</v>
      </c>
      <c r="BT33" s="9">
        <v>0.90800000000000003</v>
      </c>
    </row>
    <row r="34" spans="63:72" x14ac:dyDescent="0.25">
      <c r="BK34" s="6">
        <v>12.4</v>
      </c>
      <c r="BL34" s="9">
        <v>1.5640000000000001</v>
      </c>
      <c r="BM34" s="6">
        <v>16.399999999999999</v>
      </c>
      <c r="BN34" s="9">
        <v>1.351</v>
      </c>
      <c r="BO34" s="6">
        <v>20.399999999999999</v>
      </c>
      <c r="BP34" s="9">
        <v>1.1719999999999999</v>
      </c>
      <c r="BQ34" s="6">
        <v>24.4</v>
      </c>
      <c r="BR34" s="9">
        <v>1.0209999999999999</v>
      </c>
      <c r="BS34" s="6">
        <v>28.4</v>
      </c>
      <c r="BT34" s="9">
        <v>0.90500000000000003</v>
      </c>
    </row>
    <row r="35" spans="63:72" x14ac:dyDescent="0.25">
      <c r="BK35" s="6">
        <v>12.5</v>
      </c>
      <c r="BL35" s="9">
        <v>1.5580000000000001</v>
      </c>
      <c r="BM35" s="6">
        <v>16.5</v>
      </c>
      <c r="BN35" s="9">
        <v>1.347</v>
      </c>
      <c r="BO35" s="6">
        <v>20.5</v>
      </c>
      <c r="BP35" s="9">
        <v>1.1679999999999999</v>
      </c>
      <c r="BQ35" s="6">
        <v>24.5</v>
      </c>
      <c r="BR35" s="9">
        <v>1.0169999999999999</v>
      </c>
      <c r="BS35" s="6">
        <v>28.5</v>
      </c>
      <c r="BT35" s="9">
        <v>0.90200000000000002</v>
      </c>
    </row>
    <row r="36" spans="63:72" x14ac:dyDescent="0.25">
      <c r="BK36" s="6">
        <v>12.6</v>
      </c>
      <c r="BL36" s="9">
        <v>1.5529999999999999</v>
      </c>
      <c r="BM36" s="6">
        <v>16.600000000000001</v>
      </c>
      <c r="BN36" s="9">
        <v>1.3420000000000001</v>
      </c>
      <c r="BO36" s="6">
        <v>20.6</v>
      </c>
      <c r="BP36" s="9">
        <v>1.1639999999999999</v>
      </c>
      <c r="BQ36" s="6">
        <v>24.6</v>
      </c>
      <c r="BR36" s="9">
        <v>1.014</v>
      </c>
      <c r="BS36" s="6">
        <v>28.6</v>
      </c>
      <c r="BT36" s="9">
        <v>0.9</v>
      </c>
    </row>
    <row r="37" spans="63:72" x14ac:dyDescent="0.25">
      <c r="BK37" s="6">
        <v>12.7</v>
      </c>
      <c r="BL37" s="9">
        <v>1.5469999999999999</v>
      </c>
      <c r="BM37" s="6">
        <v>16.7</v>
      </c>
      <c r="BN37" s="9">
        <v>1.337</v>
      </c>
      <c r="BO37" s="6">
        <v>20.7</v>
      </c>
      <c r="BP37" s="9">
        <v>1.1599999999999999</v>
      </c>
      <c r="BQ37" s="6">
        <v>24.7</v>
      </c>
      <c r="BR37" s="9">
        <v>1.01</v>
      </c>
      <c r="BS37" s="6">
        <v>28.7</v>
      </c>
      <c r="BT37" s="9">
        <v>0.89700000000000002</v>
      </c>
    </row>
    <row r="38" spans="63:72" x14ac:dyDescent="0.25">
      <c r="BK38" s="6">
        <v>12.8</v>
      </c>
      <c r="BL38" s="9">
        <v>1.5409999999999999</v>
      </c>
      <c r="BM38" s="6">
        <v>16.8</v>
      </c>
      <c r="BN38" s="9">
        <v>1.3320000000000001</v>
      </c>
      <c r="BO38" s="6">
        <v>20.8</v>
      </c>
      <c r="BP38" s="9">
        <v>1.1559999999999999</v>
      </c>
      <c r="BQ38" s="6">
        <v>24.8</v>
      </c>
      <c r="BR38" s="9">
        <v>1.0069999999999999</v>
      </c>
      <c r="BS38" s="6">
        <v>28.8</v>
      </c>
      <c r="BT38" s="9">
        <v>0.89400000000000002</v>
      </c>
    </row>
    <row r="39" spans="63:72" x14ac:dyDescent="0.25">
      <c r="BK39" s="6">
        <v>12.9</v>
      </c>
      <c r="BL39" s="9">
        <v>1.536</v>
      </c>
      <c r="BM39" s="6">
        <v>16.899999999999999</v>
      </c>
      <c r="BN39" s="9">
        <v>1.327</v>
      </c>
      <c r="BO39" s="6">
        <v>20.9</v>
      </c>
      <c r="BP39" s="9">
        <v>1.1519999999999999</v>
      </c>
      <c r="BQ39" s="6">
        <v>24.9</v>
      </c>
      <c r="BR39" s="9">
        <v>1.0029999999999999</v>
      </c>
      <c r="BS39" s="6">
        <v>28.9</v>
      </c>
      <c r="BT39" s="9">
        <v>0.89200000000000002</v>
      </c>
    </row>
    <row r="40" spans="63:72" x14ac:dyDescent="0.25">
      <c r="BK40" s="6">
        <v>13</v>
      </c>
      <c r="BL40" s="9">
        <v>1.53</v>
      </c>
      <c r="BM40" s="6">
        <v>17</v>
      </c>
      <c r="BN40" s="9">
        <v>1.323</v>
      </c>
      <c r="BO40" s="6">
        <v>21</v>
      </c>
      <c r="BP40" s="9">
        <v>1.1479999999999999</v>
      </c>
      <c r="BQ40" s="6">
        <v>25</v>
      </c>
      <c r="BR40" s="9">
        <v>1</v>
      </c>
      <c r="BS40" s="6">
        <v>29</v>
      </c>
      <c r="BT40" s="9">
        <v>0.88900000000000001</v>
      </c>
    </row>
    <row r="41" spans="63:72" x14ac:dyDescent="0.25">
      <c r="BK41" s="6">
        <v>13.1</v>
      </c>
      <c r="BL41" s="9">
        <v>1.524</v>
      </c>
      <c r="BM41" s="6">
        <v>17.100000000000001</v>
      </c>
      <c r="BN41" s="9">
        <v>1.3180000000000001</v>
      </c>
      <c r="BO41" s="6">
        <v>21.1</v>
      </c>
      <c r="BP41" s="9">
        <v>1.1439999999999999</v>
      </c>
      <c r="BQ41" s="6">
        <v>25.1</v>
      </c>
      <c r="BR41" s="9">
        <v>0.997</v>
      </c>
      <c r="BS41" s="6">
        <v>29.1</v>
      </c>
      <c r="BT41" s="9">
        <v>0.88700000000000001</v>
      </c>
    </row>
    <row r="42" spans="63:72" x14ac:dyDescent="0.25">
      <c r="BK42" s="6">
        <v>13.2</v>
      </c>
      <c r="BL42" s="9">
        <v>1.5189999999999999</v>
      </c>
      <c r="BM42" s="6">
        <v>17.2</v>
      </c>
      <c r="BN42" s="9">
        <v>1.3129999999999999</v>
      </c>
      <c r="BO42" s="6">
        <v>21.2</v>
      </c>
      <c r="BP42" s="9">
        <v>1.1399999999999999</v>
      </c>
      <c r="BQ42" s="6">
        <v>25.2</v>
      </c>
      <c r="BR42" s="9">
        <v>0.99399999999999999</v>
      </c>
      <c r="BS42" s="6">
        <v>29.2</v>
      </c>
      <c r="BT42" s="9">
        <v>0.88400000000000001</v>
      </c>
    </row>
    <row r="43" spans="63:72" x14ac:dyDescent="0.25">
      <c r="BK43" s="6">
        <v>13.3</v>
      </c>
      <c r="BL43" s="9">
        <v>1.5129999999999999</v>
      </c>
      <c r="BM43" s="6">
        <v>17.3</v>
      </c>
      <c r="BN43" s="9">
        <v>1.3080000000000001</v>
      </c>
      <c r="BO43" s="6">
        <v>21.3</v>
      </c>
      <c r="BP43" s="9">
        <v>1.1359999999999999</v>
      </c>
      <c r="BQ43" s="6">
        <v>25.3</v>
      </c>
      <c r="BR43" s="9">
        <v>0.99099999999999999</v>
      </c>
      <c r="BS43" s="6">
        <v>29.3</v>
      </c>
      <c r="BT43" s="9">
        <v>0.88200000000000001</v>
      </c>
    </row>
    <row r="44" spans="63:72" x14ac:dyDescent="0.25">
      <c r="BK44" s="6">
        <v>13.4</v>
      </c>
      <c r="BL44" s="9">
        <v>1.508</v>
      </c>
      <c r="BM44" s="6">
        <v>17.399999999999999</v>
      </c>
      <c r="BN44" s="9">
        <v>1.304</v>
      </c>
      <c r="BO44" s="6">
        <v>21.4</v>
      </c>
      <c r="BP44" s="9">
        <v>1.1319999999999999</v>
      </c>
      <c r="BQ44" s="6">
        <v>25.4</v>
      </c>
      <c r="BR44" s="9">
        <v>0.98799999999999999</v>
      </c>
      <c r="BS44" s="6">
        <v>29.4</v>
      </c>
      <c r="BT44" s="9">
        <v>0.879</v>
      </c>
    </row>
    <row r="45" spans="63:72" x14ac:dyDescent="0.25">
      <c r="BK45" s="6">
        <v>13.5</v>
      </c>
      <c r="BL45" s="9">
        <v>1.502</v>
      </c>
      <c r="BM45" s="6">
        <v>17.5</v>
      </c>
      <c r="BN45" s="9">
        <v>1.2989999999999999</v>
      </c>
      <c r="BO45" s="6">
        <v>21.5</v>
      </c>
      <c r="BP45" s="9">
        <v>1.1279999999999999</v>
      </c>
      <c r="BQ45" s="6">
        <v>25.5</v>
      </c>
      <c r="BR45" s="9">
        <v>0.98499999999999999</v>
      </c>
      <c r="BS45" s="6">
        <v>29.5</v>
      </c>
      <c r="BT45" s="9">
        <v>0.877</v>
      </c>
    </row>
    <row r="46" spans="63:72" x14ac:dyDescent="0.25">
      <c r="BK46" s="6">
        <v>13.6</v>
      </c>
      <c r="BL46" s="9">
        <v>1.496</v>
      </c>
      <c r="BM46" s="6">
        <v>17.600000000000001</v>
      </c>
      <c r="BN46" s="9">
        <v>1.294</v>
      </c>
      <c r="BO46" s="6">
        <v>21.6</v>
      </c>
      <c r="BP46" s="9">
        <v>1.1240000000000001</v>
      </c>
      <c r="BQ46" s="6">
        <v>25.6</v>
      </c>
      <c r="BR46" s="9">
        <v>0.98199999999999998</v>
      </c>
      <c r="BS46" s="6">
        <v>29.6</v>
      </c>
      <c r="BT46" s="9">
        <v>0.874</v>
      </c>
    </row>
    <row r="47" spans="63:72" x14ac:dyDescent="0.25">
      <c r="BK47" s="6">
        <v>13.7</v>
      </c>
      <c r="BL47" s="9">
        <v>1.4910000000000001</v>
      </c>
      <c r="BM47" s="6">
        <v>17.7</v>
      </c>
      <c r="BN47" s="9">
        <v>1.29</v>
      </c>
      <c r="BO47" s="6">
        <v>21.7</v>
      </c>
      <c r="BP47" s="9">
        <v>1.1200000000000001</v>
      </c>
      <c r="BQ47" s="6">
        <v>25.7</v>
      </c>
      <c r="BR47" s="9">
        <v>0.97899999999999998</v>
      </c>
      <c r="BS47" s="6">
        <v>29.7</v>
      </c>
      <c r="BT47" s="9">
        <v>0.871</v>
      </c>
    </row>
    <row r="48" spans="63:72" x14ac:dyDescent="0.25">
      <c r="BK48" s="6">
        <v>13.8</v>
      </c>
      <c r="BL48" s="9">
        <v>1.486</v>
      </c>
      <c r="BM48" s="6">
        <v>17.8</v>
      </c>
      <c r="BN48" s="9">
        <v>1.2849999999999999</v>
      </c>
      <c r="BO48" s="6">
        <v>21.8</v>
      </c>
      <c r="BP48" s="9">
        <v>1.1160000000000001</v>
      </c>
      <c r="BQ48" s="6">
        <v>25.8</v>
      </c>
      <c r="BR48" s="9">
        <v>0.97699999999999998</v>
      </c>
      <c r="BS48" s="6">
        <v>29.8</v>
      </c>
      <c r="BT48" s="9">
        <v>0.86899999999999999</v>
      </c>
    </row>
    <row r="49" spans="7:72" x14ac:dyDescent="0.25">
      <c r="BK49" s="6">
        <v>13.9</v>
      </c>
      <c r="BL49" s="9">
        <v>1.48</v>
      </c>
      <c r="BM49" s="6">
        <v>17.899999999999999</v>
      </c>
      <c r="BN49" s="9">
        <v>1.2809999999999999</v>
      </c>
      <c r="BO49" s="6">
        <v>21.9</v>
      </c>
      <c r="BP49" s="9">
        <v>1.1120000000000001</v>
      </c>
      <c r="BQ49" s="6">
        <v>25.9</v>
      </c>
      <c r="BR49" s="9">
        <v>0.97399999999999998</v>
      </c>
      <c r="BS49" s="6">
        <v>29.9</v>
      </c>
      <c r="BT49" s="9">
        <v>0.86599999999999999</v>
      </c>
    </row>
    <row r="62" spans="7:72" x14ac:dyDescent="0.25">
      <c r="T62" s="1" t="s">
        <v>4</v>
      </c>
      <c r="W62" s="1" t="s">
        <v>5</v>
      </c>
      <c r="Y62" s="1" t="s">
        <v>6</v>
      </c>
    </row>
    <row r="63" spans="7:72" x14ac:dyDescent="0.25">
      <c r="G63" s="1" t="s">
        <v>0</v>
      </c>
      <c r="H63" s="1" t="s">
        <v>1</v>
      </c>
      <c r="I63" s="1" t="s">
        <v>2</v>
      </c>
      <c r="J63" s="13" t="s">
        <v>3</v>
      </c>
      <c r="K63" s="13" t="s">
        <v>15</v>
      </c>
      <c r="L63" s="13" t="s">
        <v>16</v>
      </c>
      <c r="M63" s="13" t="s">
        <v>17</v>
      </c>
      <c r="S63" t="s">
        <v>0</v>
      </c>
      <c r="T63" t="s">
        <v>7</v>
      </c>
      <c r="U63" t="s">
        <v>8</v>
      </c>
      <c r="V63" s="15" t="s">
        <v>9</v>
      </c>
      <c r="W63" t="s">
        <v>7</v>
      </c>
      <c r="X63" t="s">
        <v>8</v>
      </c>
      <c r="Y63" t="s">
        <v>7</v>
      </c>
      <c r="Z63" t="s">
        <v>8</v>
      </c>
      <c r="AA63" t="s">
        <v>9</v>
      </c>
      <c r="AB63" t="s">
        <v>10</v>
      </c>
      <c r="AC63" t="s">
        <v>1</v>
      </c>
      <c r="AD63" s="13" t="s">
        <v>15</v>
      </c>
      <c r="AE63" s="13" t="s">
        <v>19</v>
      </c>
      <c r="AF63" s="13" t="s">
        <v>20</v>
      </c>
      <c r="AG63" s="13" t="s">
        <v>21</v>
      </c>
      <c r="AH63" s="14" t="s">
        <v>22</v>
      </c>
      <c r="AI63" s="13" t="s">
        <v>23</v>
      </c>
      <c r="AW63" t="s">
        <v>0</v>
      </c>
      <c r="AX63" t="s">
        <v>1</v>
      </c>
      <c r="AY63" t="s">
        <v>2</v>
      </c>
      <c r="AZ63" s="13" t="s">
        <v>3</v>
      </c>
      <c r="BA63" s="13" t="s">
        <v>15</v>
      </c>
      <c r="BB63" s="13" t="s">
        <v>16</v>
      </c>
      <c r="BC63" s="13" t="s">
        <v>17</v>
      </c>
      <c r="BD63" s="13" t="s">
        <v>24</v>
      </c>
    </row>
    <row r="64" spans="7:72" hidden="1" x14ac:dyDescent="0.25">
      <c r="G64">
        <v>0</v>
      </c>
      <c r="H64">
        <f>15</f>
        <v>15</v>
      </c>
      <c r="I64">
        <v>7.1</v>
      </c>
      <c r="J64">
        <f t="shared" ref="J64:J76" si="14">I64*10^-3</f>
        <v>7.0999999999999995E-3</v>
      </c>
      <c r="K64">
        <f t="shared" ref="K64:K76" si="15">H64/3600</f>
        <v>4.1666666666666666E-3</v>
      </c>
      <c r="L64">
        <f t="shared" ref="L64:L76" si="16">J64/K64</f>
        <v>1.704</v>
      </c>
      <c r="M64">
        <f t="shared" ref="M64:M76" si="17">J64/(K64*$O$8)</f>
        <v>123.70235934664245</v>
      </c>
      <c r="S64" t="s">
        <v>0</v>
      </c>
      <c r="T64" t="s">
        <v>7</v>
      </c>
      <c r="U64" t="s">
        <v>8</v>
      </c>
      <c r="V64" s="15" t="s">
        <v>9</v>
      </c>
      <c r="W64" t="s">
        <v>7</v>
      </c>
      <c r="X64" t="s">
        <v>8</v>
      </c>
      <c r="Y64" t="s">
        <v>7</v>
      </c>
      <c r="Z64" t="s">
        <v>8</v>
      </c>
      <c r="AA64" t="s">
        <v>9</v>
      </c>
      <c r="AB64" t="s">
        <v>10</v>
      </c>
      <c r="AC64" t="s">
        <v>1</v>
      </c>
      <c r="AD64" s="13" t="s">
        <v>15</v>
      </c>
      <c r="AE64" s="13" t="s">
        <v>19</v>
      </c>
      <c r="AF64" s="13" t="s">
        <v>20</v>
      </c>
      <c r="AG64" s="13" t="s">
        <v>21</v>
      </c>
      <c r="AH64" s="14" t="s">
        <v>22</v>
      </c>
      <c r="AI64" s="13"/>
      <c r="AW64" t="s">
        <v>0</v>
      </c>
      <c r="AX64" t="s">
        <v>1</v>
      </c>
      <c r="AY64" t="s">
        <v>2</v>
      </c>
      <c r="AZ64" s="17" t="s">
        <v>3</v>
      </c>
      <c r="BA64" s="13" t="s">
        <v>15</v>
      </c>
      <c r="BB64" s="13" t="s">
        <v>16</v>
      </c>
      <c r="BC64" s="13" t="s">
        <v>17</v>
      </c>
      <c r="BD64" t="s">
        <v>25</v>
      </c>
    </row>
    <row r="65" spans="7:56" x14ac:dyDescent="0.25">
      <c r="G65">
        <v>10</v>
      </c>
      <c r="H65">
        <f>15</f>
        <v>15</v>
      </c>
      <c r="I65">
        <v>7.1</v>
      </c>
      <c r="J65">
        <f t="shared" si="14"/>
        <v>7.0999999999999995E-3</v>
      </c>
      <c r="K65">
        <f t="shared" si="15"/>
        <v>4.1666666666666666E-3</v>
      </c>
      <c r="L65">
        <f t="shared" si="16"/>
        <v>1.704</v>
      </c>
      <c r="M65">
        <f t="shared" si="17"/>
        <v>123.70235934664245</v>
      </c>
      <c r="S65">
        <v>0</v>
      </c>
      <c r="T65">
        <v>124.7</v>
      </c>
      <c r="U65">
        <v>8.3699999999999997E-2</v>
      </c>
      <c r="V65" s="15">
        <v>23.4</v>
      </c>
      <c r="W65">
        <v>132.6</v>
      </c>
      <c r="X65">
        <v>8.7599999999999997E-2</v>
      </c>
      <c r="Y65">
        <v>5.6</v>
      </c>
      <c r="Z65">
        <v>3.7000000000000002E-3</v>
      </c>
      <c r="AA65">
        <v>23.5</v>
      </c>
      <c r="AB65">
        <v>7.6</v>
      </c>
      <c r="AC65">
        <f>15</f>
        <v>15</v>
      </c>
      <c r="AD65">
        <f t="shared" ref="AD65:AD73" si="18">AC65/3600</f>
        <v>4.1666666666666666E-3</v>
      </c>
      <c r="AE65">
        <f t="shared" ref="AE65:AE73" si="19">AB65*10^-3</f>
        <v>7.6E-3</v>
      </c>
      <c r="AF65">
        <f t="shared" ref="AF65:AF73" si="20">AE65/AD65</f>
        <v>1.8240000000000001</v>
      </c>
      <c r="AG65">
        <f t="shared" ref="AG65:AG73" si="21">AE65/(AD65*$O$8)</f>
        <v>132.41379310344826</v>
      </c>
      <c r="AH65" s="15">
        <f>AG65*BR24</f>
        <v>139.82896551724136</v>
      </c>
      <c r="AI65" s="18">
        <f t="shared" ref="AI65:AI73" si="22">($AH$65-AH65)/$AH$65</f>
        <v>0</v>
      </c>
      <c r="AW65">
        <v>0</v>
      </c>
      <c r="AX65">
        <f>15</f>
        <v>15</v>
      </c>
      <c r="AY65">
        <v>4</v>
      </c>
      <c r="AZ65">
        <f t="shared" ref="AZ65:AZ77" si="23">AY65*10^-3</f>
        <v>4.0000000000000001E-3</v>
      </c>
      <c r="BA65">
        <f t="shared" ref="BA65:BA77" si="24">AX65/3600</f>
        <v>4.1666666666666666E-3</v>
      </c>
      <c r="BB65">
        <f t="shared" ref="BB65:BB77" si="25">AZ65/BA65</f>
        <v>0.96000000000000008</v>
      </c>
      <c r="BC65">
        <f t="shared" ref="BC65:BC77" si="26">AZ65/(BA65*$O$8)</f>
        <v>69.691470054446455</v>
      </c>
      <c r="BD65" s="18">
        <f t="shared" ref="BD65:BD77" si="27">(BC65/M65)</f>
        <v>0.56338028169014087</v>
      </c>
    </row>
    <row r="66" spans="7:56" x14ac:dyDescent="0.25">
      <c r="G66">
        <v>20</v>
      </c>
      <c r="H66">
        <f>15</f>
        <v>15</v>
      </c>
      <c r="I66">
        <v>7.2</v>
      </c>
      <c r="J66">
        <f t="shared" si="14"/>
        <v>7.2000000000000007E-3</v>
      </c>
      <c r="K66">
        <f t="shared" si="15"/>
        <v>4.1666666666666666E-3</v>
      </c>
      <c r="L66">
        <f t="shared" si="16"/>
        <v>1.7280000000000002</v>
      </c>
      <c r="M66">
        <f t="shared" si="17"/>
        <v>125.44464609800363</v>
      </c>
      <c r="S66">
        <v>30</v>
      </c>
      <c r="T66">
        <v>142.30000000000001</v>
      </c>
      <c r="U66">
        <v>9.3700000000000006E-2</v>
      </c>
      <c r="V66" s="15">
        <v>24.5</v>
      </c>
      <c r="W66">
        <v>146.1</v>
      </c>
      <c r="X66">
        <v>9.4899999999999998E-2</v>
      </c>
      <c r="Y66">
        <v>4</v>
      </c>
      <c r="Z66">
        <v>2.7000000000000001E-3</v>
      </c>
      <c r="AA66">
        <v>23.9</v>
      </c>
      <c r="AB66">
        <v>7.6</v>
      </c>
      <c r="AC66">
        <f>15</f>
        <v>15</v>
      </c>
      <c r="AD66">
        <f t="shared" si="18"/>
        <v>4.1666666666666666E-3</v>
      </c>
      <c r="AE66">
        <f t="shared" si="19"/>
        <v>7.6E-3</v>
      </c>
      <c r="AF66">
        <f t="shared" si="20"/>
        <v>1.8240000000000001</v>
      </c>
      <c r="AG66">
        <f t="shared" si="21"/>
        <v>132.41379310344826</v>
      </c>
      <c r="AH66" s="15">
        <f>AG66*BR35</f>
        <v>134.66482758620685</v>
      </c>
      <c r="AI66" s="18">
        <f t="shared" si="22"/>
        <v>3.6931818181818329E-2</v>
      </c>
      <c r="AW66">
        <v>10</v>
      </c>
      <c r="AX66">
        <f>15</f>
        <v>15</v>
      </c>
      <c r="AY66">
        <v>4.4000000000000004</v>
      </c>
      <c r="AZ66">
        <f t="shared" si="23"/>
        <v>4.4000000000000003E-3</v>
      </c>
      <c r="BA66">
        <f t="shared" si="24"/>
        <v>4.1666666666666666E-3</v>
      </c>
      <c r="BB66">
        <f t="shared" si="25"/>
        <v>1.056</v>
      </c>
      <c r="BC66">
        <f t="shared" si="26"/>
        <v>76.660617059891109</v>
      </c>
      <c r="BD66" s="18">
        <f t="shared" si="27"/>
        <v>0.61111111111111116</v>
      </c>
    </row>
    <row r="67" spans="7:56" x14ac:dyDescent="0.25">
      <c r="G67">
        <v>30</v>
      </c>
      <c r="H67">
        <f>15</f>
        <v>15</v>
      </c>
      <c r="I67">
        <v>7.2</v>
      </c>
      <c r="J67">
        <f t="shared" si="14"/>
        <v>7.2000000000000007E-3</v>
      </c>
      <c r="K67">
        <f t="shared" si="15"/>
        <v>4.1666666666666666E-3</v>
      </c>
      <c r="L67">
        <f t="shared" si="16"/>
        <v>1.7280000000000002</v>
      </c>
      <c r="M67">
        <f t="shared" si="17"/>
        <v>125.44464609800363</v>
      </c>
      <c r="S67">
        <v>60</v>
      </c>
      <c r="T67">
        <v>157</v>
      </c>
      <c r="U67">
        <v>0.10100000000000001</v>
      </c>
      <c r="V67" s="15">
        <v>25.4</v>
      </c>
      <c r="W67">
        <v>163.80000000000001</v>
      </c>
      <c r="X67">
        <v>0.1052</v>
      </c>
      <c r="Y67">
        <v>4.0999999999999996</v>
      </c>
      <c r="Z67">
        <v>2.7000000000000001E-3</v>
      </c>
      <c r="AA67">
        <v>24.3</v>
      </c>
      <c r="AB67">
        <v>7.6</v>
      </c>
      <c r="AC67">
        <f>15</f>
        <v>15</v>
      </c>
      <c r="AD67">
        <f t="shared" si="18"/>
        <v>4.1666666666666666E-3</v>
      </c>
      <c r="AE67">
        <f t="shared" si="19"/>
        <v>7.6E-3</v>
      </c>
      <c r="AF67">
        <f t="shared" si="20"/>
        <v>1.8240000000000001</v>
      </c>
      <c r="AG67">
        <f t="shared" si="21"/>
        <v>132.41379310344826</v>
      </c>
      <c r="AH67" s="15">
        <f>AG67*BR44</f>
        <v>130.82482758620688</v>
      </c>
      <c r="AI67" s="18">
        <f t="shared" si="22"/>
        <v>6.4393939393939365E-2</v>
      </c>
      <c r="AW67">
        <v>20</v>
      </c>
      <c r="AX67">
        <f>15</f>
        <v>15</v>
      </c>
      <c r="AY67">
        <v>4.5</v>
      </c>
      <c r="AZ67">
        <f t="shared" si="23"/>
        <v>4.5000000000000005E-3</v>
      </c>
      <c r="BA67">
        <f t="shared" si="24"/>
        <v>4.1666666666666666E-3</v>
      </c>
      <c r="BB67">
        <f t="shared" si="25"/>
        <v>1.08</v>
      </c>
      <c r="BC67">
        <f t="shared" si="26"/>
        <v>78.402903811252273</v>
      </c>
      <c r="BD67" s="18">
        <f t="shared" si="27"/>
        <v>0.625</v>
      </c>
    </row>
    <row r="68" spans="7:56" x14ac:dyDescent="0.25">
      <c r="G68">
        <v>40</v>
      </c>
      <c r="H68">
        <f>15</f>
        <v>15</v>
      </c>
      <c r="I68">
        <v>7.2</v>
      </c>
      <c r="J68">
        <f t="shared" si="14"/>
        <v>7.2000000000000007E-3</v>
      </c>
      <c r="K68">
        <f t="shared" si="15"/>
        <v>4.1666666666666666E-3</v>
      </c>
      <c r="L68">
        <f t="shared" si="16"/>
        <v>1.7280000000000002</v>
      </c>
      <c r="M68">
        <f t="shared" si="17"/>
        <v>125.44464609800363</v>
      </c>
      <c r="S68">
        <v>90</v>
      </c>
      <c r="T68">
        <v>179.8</v>
      </c>
      <c r="U68">
        <v>0.114</v>
      </c>
      <c r="V68" s="15">
        <v>26</v>
      </c>
      <c r="W68">
        <v>183.9</v>
      </c>
      <c r="X68">
        <v>0.1168</v>
      </c>
      <c r="Y68">
        <v>4</v>
      </c>
      <c r="Z68">
        <v>2.5999999999999999E-3</v>
      </c>
      <c r="AA68">
        <v>24.6</v>
      </c>
      <c r="AB68">
        <v>8</v>
      </c>
      <c r="AC68">
        <f>15</f>
        <v>15</v>
      </c>
      <c r="AD68">
        <f t="shared" si="18"/>
        <v>4.1666666666666666E-3</v>
      </c>
      <c r="AE68">
        <f t="shared" si="19"/>
        <v>8.0000000000000002E-3</v>
      </c>
      <c r="AF68">
        <f t="shared" si="20"/>
        <v>1.9200000000000002</v>
      </c>
      <c r="AG68">
        <f t="shared" si="21"/>
        <v>139.38294010889291</v>
      </c>
      <c r="AH68" s="15">
        <f>AG68*BT10</f>
        <v>135.340834845735</v>
      </c>
      <c r="AI68" s="18">
        <f t="shared" si="22"/>
        <v>3.2097288676236069E-2</v>
      </c>
      <c r="AW68">
        <v>30</v>
      </c>
      <c r="AX68">
        <f>15</f>
        <v>15</v>
      </c>
      <c r="AY68">
        <v>4.4000000000000004</v>
      </c>
      <c r="AZ68">
        <f t="shared" si="23"/>
        <v>4.4000000000000003E-3</v>
      </c>
      <c r="BA68">
        <f t="shared" si="24"/>
        <v>4.1666666666666666E-3</v>
      </c>
      <c r="BB68">
        <f t="shared" si="25"/>
        <v>1.056</v>
      </c>
      <c r="BC68">
        <f t="shared" si="26"/>
        <v>76.660617059891109</v>
      </c>
      <c r="BD68" s="18">
        <f t="shared" si="27"/>
        <v>0.61111111111111116</v>
      </c>
    </row>
    <row r="69" spans="7:56" x14ac:dyDescent="0.25">
      <c r="G69">
        <v>50</v>
      </c>
      <c r="H69">
        <f>15</f>
        <v>15</v>
      </c>
      <c r="I69">
        <v>7</v>
      </c>
      <c r="J69">
        <f t="shared" si="14"/>
        <v>7.0000000000000001E-3</v>
      </c>
      <c r="K69">
        <f t="shared" si="15"/>
        <v>4.1666666666666666E-3</v>
      </c>
      <c r="L69">
        <f t="shared" si="16"/>
        <v>1.6800000000000002</v>
      </c>
      <c r="M69">
        <f t="shared" si="17"/>
        <v>121.9600725952813</v>
      </c>
      <c r="S69">
        <v>120</v>
      </c>
      <c r="T69">
        <v>204.9</v>
      </c>
      <c r="U69">
        <v>0.13</v>
      </c>
      <c r="V69" s="15">
        <v>26.3</v>
      </c>
      <c r="W69">
        <v>212.8</v>
      </c>
      <c r="X69">
        <v>0.1338</v>
      </c>
      <c r="Y69">
        <v>4.5</v>
      </c>
      <c r="Z69">
        <v>2.8999999999999998E-3</v>
      </c>
      <c r="AA69">
        <v>24.8</v>
      </c>
      <c r="AB69">
        <v>7.4</v>
      </c>
      <c r="AC69">
        <f>15</f>
        <v>15</v>
      </c>
      <c r="AD69">
        <f t="shared" si="18"/>
        <v>4.1666666666666666E-3</v>
      </c>
      <c r="AE69">
        <f t="shared" si="19"/>
        <v>7.4000000000000003E-3</v>
      </c>
      <c r="AF69">
        <f t="shared" si="20"/>
        <v>1.776</v>
      </c>
      <c r="AG69">
        <f t="shared" si="21"/>
        <v>128.92921960072596</v>
      </c>
      <c r="AH69" s="15">
        <f>AG69*BT13</f>
        <v>124.02990925589836</v>
      </c>
      <c r="AI69" s="18">
        <f t="shared" si="22"/>
        <v>0.1129884370015948</v>
      </c>
      <c r="AW69">
        <v>40</v>
      </c>
      <c r="AX69">
        <f>15</f>
        <v>15</v>
      </c>
      <c r="AY69">
        <v>4.4000000000000004</v>
      </c>
      <c r="AZ69">
        <f t="shared" si="23"/>
        <v>4.4000000000000003E-3</v>
      </c>
      <c r="BA69">
        <f t="shared" si="24"/>
        <v>4.1666666666666666E-3</v>
      </c>
      <c r="BB69">
        <f t="shared" si="25"/>
        <v>1.056</v>
      </c>
      <c r="BC69">
        <f t="shared" si="26"/>
        <v>76.660617059891109</v>
      </c>
      <c r="BD69" s="18">
        <f t="shared" si="27"/>
        <v>0.62857142857142856</v>
      </c>
    </row>
    <row r="70" spans="7:56" x14ac:dyDescent="0.25">
      <c r="G70">
        <v>60</v>
      </c>
      <c r="H70">
        <f>15</f>
        <v>15</v>
      </c>
      <c r="I70">
        <v>6.9</v>
      </c>
      <c r="J70">
        <f t="shared" si="14"/>
        <v>6.9000000000000008E-3</v>
      </c>
      <c r="K70">
        <f t="shared" si="15"/>
        <v>4.1666666666666666E-3</v>
      </c>
      <c r="L70">
        <f t="shared" si="16"/>
        <v>1.6560000000000001</v>
      </c>
      <c r="M70">
        <f t="shared" si="17"/>
        <v>120.21778584392015</v>
      </c>
      <c r="S70">
        <v>150</v>
      </c>
      <c r="T70">
        <v>199.2</v>
      </c>
      <c r="U70">
        <v>0.1255</v>
      </c>
      <c r="V70" s="15">
        <v>27</v>
      </c>
      <c r="W70">
        <v>235.1</v>
      </c>
      <c r="X70">
        <v>0.1467</v>
      </c>
      <c r="Y70">
        <v>4.3</v>
      </c>
      <c r="Z70">
        <v>2.8E-3</v>
      </c>
      <c r="AA70">
        <v>25.4</v>
      </c>
      <c r="AB70">
        <v>7.1</v>
      </c>
      <c r="AC70">
        <f>15</f>
        <v>15</v>
      </c>
      <c r="AD70">
        <f t="shared" si="18"/>
        <v>4.1666666666666666E-3</v>
      </c>
      <c r="AE70">
        <f t="shared" si="19"/>
        <v>7.0999999999999995E-3</v>
      </c>
      <c r="AF70">
        <f t="shared" si="20"/>
        <v>1.704</v>
      </c>
      <c r="AG70">
        <f t="shared" si="21"/>
        <v>123.70235934664245</v>
      </c>
      <c r="AH70" s="15">
        <f>AG70*BT20</f>
        <v>116.65132486388383</v>
      </c>
      <c r="AI70" s="18">
        <f t="shared" si="22"/>
        <v>0.16575707735247208</v>
      </c>
      <c r="AW70">
        <v>50</v>
      </c>
      <c r="AX70">
        <f>15</f>
        <v>15</v>
      </c>
      <c r="AY70">
        <v>4.4000000000000004</v>
      </c>
      <c r="AZ70">
        <f t="shared" si="23"/>
        <v>4.4000000000000003E-3</v>
      </c>
      <c r="BA70">
        <f t="shared" si="24"/>
        <v>4.1666666666666666E-3</v>
      </c>
      <c r="BB70">
        <f t="shared" si="25"/>
        <v>1.056</v>
      </c>
      <c r="BC70">
        <f t="shared" si="26"/>
        <v>76.660617059891109</v>
      </c>
      <c r="BD70" s="18">
        <f t="shared" si="27"/>
        <v>0.6376811594202898</v>
      </c>
    </row>
    <row r="71" spans="7:56" x14ac:dyDescent="0.25">
      <c r="G71">
        <v>70</v>
      </c>
      <c r="H71">
        <f>15</f>
        <v>15</v>
      </c>
      <c r="I71">
        <v>6.9</v>
      </c>
      <c r="J71">
        <f t="shared" si="14"/>
        <v>6.9000000000000008E-3</v>
      </c>
      <c r="K71">
        <f t="shared" si="15"/>
        <v>4.1666666666666666E-3</v>
      </c>
      <c r="L71">
        <f t="shared" si="16"/>
        <v>1.6560000000000001</v>
      </c>
      <c r="M71">
        <f t="shared" si="17"/>
        <v>120.21778584392015</v>
      </c>
      <c r="S71">
        <v>180</v>
      </c>
      <c r="T71">
        <v>280.8</v>
      </c>
      <c r="U71">
        <v>0.17799999999999999</v>
      </c>
      <c r="V71" s="15">
        <v>27.9</v>
      </c>
      <c r="W71">
        <v>286.39999999999998</v>
      </c>
      <c r="X71">
        <v>0.1779</v>
      </c>
      <c r="Y71">
        <v>5.5</v>
      </c>
      <c r="Z71">
        <v>3.5000000000000001E-3</v>
      </c>
      <c r="AA71">
        <v>25.7</v>
      </c>
      <c r="AB71">
        <v>6.9</v>
      </c>
      <c r="AC71">
        <f>15</f>
        <v>15</v>
      </c>
      <c r="AD71">
        <f t="shared" si="18"/>
        <v>4.1666666666666666E-3</v>
      </c>
      <c r="AE71">
        <f t="shared" si="19"/>
        <v>6.9000000000000008E-3</v>
      </c>
      <c r="AF71">
        <f t="shared" si="20"/>
        <v>1.6560000000000001</v>
      </c>
      <c r="AG71">
        <f t="shared" si="21"/>
        <v>120.21778584392015</v>
      </c>
      <c r="AH71" s="15">
        <f>AG71*BT29</f>
        <v>110.3599274047187</v>
      </c>
      <c r="AI71" s="18">
        <f t="shared" si="22"/>
        <v>0.2107505980861242</v>
      </c>
      <c r="AW71">
        <v>60</v>
      </c>
      <c r="AX71">
        <f>15</f>
        <v>15</v>
      </c>
      <c r="AY71">
        <v>4.7</v>
      </c>
      <c r="AZ71">
        <f t="shared" si="23"/>
        <v>4.7000000000000002E-3</v>
      </c>
      <c r="BA71">
        <f t="shared" si="24"/>
        <v>4.1666666666666666E-3</v>
      </c>
      <c r="BB71">
        <f t="shared" si="25"/>
        <v>1.1280000000000001</v>
      </c>
      <c r="BC71">
        <f t="shared" si="26"/>
        <v>81.887477313974586</v>
      </c>
      <c r="BD71" s="18">
        <f t="shared" si="27"/>
        <v>0.68115942028985499</v>
      </c>
    </row>
    <row r="72" spans="7:56" x14ac:dyDescent="0.25">
      <c r="G72">
        <v>80</v>
      </c>
      <c r="H72">
        <f>15</f>
        <v>15</v>
      </c>
      <c r="I72">
        <v>6.9</v>
      </c>
      <c r="J72">
        <f t="shared" si="14"/>
        <v>6.9000000000000008E-3</v>
      </c>
      <c r="K72">
        <f t="shared" si="15"/>
        <v>4.1666666666666666E-3</v>
      </c>
      <c r="L72">
        <f t="shared" si="16"/>
        <v>1.6560000000000001</v>
      </c>
      <c r="M72">
        <f t="shared" si="17"/>
        <v>120.21778584392015</v>
      </c>
      <c r="S72">
        <v>210</v>
      </c>
      <c r="T72">
        <v>325.60000000000002</v>
      </c>
      <c r="U72">
        <v>0.20300000000000001</v>
      </c>
      <c r="V72" s="15">
        <v>27.4</v>
      </c>
      <c r="W72">
        <v>339.9</v>
      </c>
      <c r="X72">
        <v>0.2097</v>
      </c>
      <c r="Y72">
        <v>5.3</v>
      </c>
      <c r="Z72">
        <v>3.3999999999999998E-3</v>
      </c>
      <c r="AA72">
        <v>25.8</v>
      </c>
      <c r="AB72">
        <v>6.9</v>
      </c>
      <c r="AC72">
        <f>15</f>
        <v>15</v>
      </c>
      <c r="AD72">
        <f t="shared" si="18"/>
        <v>4.1666666666666666E-3</v>
      </c>
      <c r="AE72">
        <f t="shared" si="19"/>
        <v>6.9000000000000008E-3</v>
      </c>
      <c r="AF72">
        <f t="shared" si="20"/>
        <v>1.6560000000000001</v>
      </c>
      <c r="AG72">
        <f t="shared" si="21"/>
        <v>120.21778584392015</v>
      </c>
      <c r="AH72" s="15">
        <f>AG72*BT24</f>
        <v>112.04297640653358</v>
      </c>
      <c r="AI72" s="18">
        <f t="shared" si="22"/>
        <v>0.1987141148325357</v>
      </c>
      <c r="AW72">
        <v>70</v>
      </c>
      <c r="AX72">
        <f>15</f>
        <v>15</v>
      </c>
      <c r="AY72">
        <v>4.7</v>
      </c>
      <c r="AZ72">
        <f t="shared" si="23"/>
        <v>4.7000000000000002E-3</v>
      </c>
      <c r="BA72">
        <f t="shared" si="24"/>
        <v>4.1666666666666666E-3</v>
      </c>
      <c r="BB72">
        <f t="shared" si="25"/>
        <v>1.1280000000000001</v>
      </c>
      <c r="BC72">
        <f t="shared" si="26"/>
        <v>81.887477313974586</v>
      </c>
      <c r="BD72" s="18">
        <f t="shared" si="27"/>
        <v>0.68115942028985499</v>
      </c>
    </row>
    <row r="73" spans="7:56" x14ac:dyDescent="0.25">
      <c r="G73">
        <v>90</v>
      </c>
      <c r="H73">
        <v>15</v>
      </c>
      <c r="I73">
        <v>6.9</v>
      </c>
      <c r="J73">
        <f t="shared" si="14"/>
        <v>6.9000000000000008E-3</v>
      </c>
      <c r="K73">
        <f t="shared" si="15"/>
        <v>4.1666666666666666E-3</v>
      </c>
      <c r="L73">
        <f t="shared" si="16"/>
        <v>1.6560000000000001</v>
      </c>
      <c r="M73">
        <f t="shared" si="17"/>
        <v>120.21778584392015</v>
      </c>
      <c r="S73">
        <v>240</v>
      </c>
      <c r="T73">
        <v>403.1</v>
      </c>
      <c r="U73">
        <v>0.25009999999999999</v>
      </c>
      <c r="V73" s="15">
        <v>27.6</v>
      </c>
      <c r="W73">
        <v>414.8</v>
      </c>
      <c r="X73">
        <v>0.25650000000000001</v>
      </c>
      <c r="Y73">
        <v>5.3</v>
      </c>
      <c r="Z73">
        <v>3.5000000000000001E-3</v>
      </c>
      <c r="AA73">
        <v>25.8</v>
      </c>
      <c r="AB73">
        <v>9.6999999999999993</v>
      </c>
      <c r="AC73">
        <f>15</f>
        <v>15</v>
      </c>
      <c r="AD73">
        <f t="shared" si="18"/>
        <v>4.1666666666666666E-3</v>
      </c>
      <c r="AE73">
        <f t="shared" si="19"/>
        <v>9.7000000000000003E-3</v>
      </c>
      <c r="AF73">
        <f t="shared" si="20"/>
        <v>2.3280000000000003</v>
      </c>
      <c r="AG73">
        <f t="shared" si="21"/>
        <v>169.00181488203268</v>
      </c>
      <c r="AH73" s="15">
        <f>AG73*BT26</f>
        <v>156.49568058076227</v>
      </c>
      <c r="AI73" s="18">
        <f t="shared" si="22"/>
        <v>-0.11919358054226506</v>
      </c>
      <c r="AW73">
        <v>80</v>
      </c>
      <c r="AX73">
        <f>15</f>
        <v>15</v>
      </c>
      <c r="AY73">
        <v>4.5999999999999996</v>
      </c>
      <c r="AZ73">
        <f t="shared" si="23"/>
        <v>4.5999999999999999E-3</v>
      </c>
      <c r="BA73">
        <f t="shared" si="24"/>
        <v>4.1666666666666666E-3</v>
      </c>
      <c r="BB73">
        <f t="shared" si="25"/>
        <v>1.1040000000000001</v>
      </c>
      <c r="BC73">
        <f t="shared" si="26"/>
        <v>80.145190562613422</v>
      </c>
      <c r="BD73" s="18">
        <f t="shared" si="27"/>
        <v>0.66666666666666652</v>
      </c>
    </row>
    <row r="74" spans="7:56" x14ac:dyDescent="0.25">
      <c r="G74">
        <v>100</v>
      </c>
      <c r="H74">
        <v>15</v>
      </c>
      <c r="I74">
        <v>6.9</v>
      </c>
      <c r="J74">
        <f t="shared" si="14"/>
        <v>6.9000000000000008E-3</v>
      </c>
      <c r="K74">
        <f t="shared" si="15"/>
        <v>4.1666666666666666E-3</v>
      </c>
      <c r="L74">
        <f t="shared" si="16"/>
        <v>1.6560000000000001</v>
      </c>
      <c r="M74">
        <f t="shared" si="17"/>
        <v>120.21778584392015</v>
      </c>
      <c r="AG74" s="1">
        <f>AVERAGE(AG65:AG73)</f>
        <v>133.18814277071991</v>
      </c>
      <c r="AH74" s="16">
        <f>AVERAGE(AH65:AH73)</f>
        <v>128.91547489413188</v>
      </c>
      <c r="AI74" s="19">
        <f>AVERAGE(AI65:AI73)</f>
        <v>7.8048854775828388E-2</v>
      </c>
      <c r="AW74">
        <v>90</v>
      </c>
      <c r="AX74">
        <f>15</f>
        <v>15</v>
      </c>
      <c r="AY74">
        <v>4.2</v>
      </c>
      <c r="AZ74">
        <f t="shared" si="23"/>
        <v>4.2000000000000006E-3</v>
      </c>
      <c r="BA74">
        <f t="shared" si="24"/>
        <v>4.1666666666666666E-3</v>
      </c>
      <c r="BB74">
        <f t="shared" si="25"/>
        <v>1.0080000000000002</v>
      </c>
      <c r="BC74">
        <f t="shared" si="26"/>
        <v>73.176043557168796</v>
      </c>
      <c r="BD74" s="18">
        <f t="shared" si="27"/>
        <v>0.60869565217391308</v>
      </c>
    </row>
    <row r="75" spans="7:56" x14ac:dyDescent="0.25">
      <c r="G75">
        <v>110</v>
      </c>
      <c r="H75">
        <v>15</v>
      </c>
      <c r="I75">
        <v>6.7</v>
      </c>
      <c r="J75">
        <f t="shared" si="14"/>
        <v>6.7000000000000002E-3</v>
      </c>
      <c r="K75">
        <f t="shared" si="15"/>
        <v>4.1666666666666666E-3</v>
      </c>
      <c r="L75">
        <f t="shared" si="16"/>
        <v>1.6080000000000001</v>
      </c>
      <c r="M75">
        <f t="shared" si="17"/>
        <v>116.73321234119781</v>
      </c>
      <c r="AW75">
        <v>100</v>
      </c>
      <c r="AX75">
        <f>15</f>
        <v>15</v>
      </c>
      <c r="AY75">
        <v>4.9000000000000004</v>
      </c>
      <c r="AZ75">
        <f t="shared" si="23"/>
        <v>4.9000000000000007E-3</v>
      </c>
      <c r="BA75">
        <f t="shared" si="24"/>
        <v>4.1666666666666666E-3</v>
      </c>
      <c r="BB75">
        <f t="shared" si="25"/>
        <v>1.1760000000000002</v>
      </c>
      <c r="BC75">
        <f t="shared" si="26"/>
        <v>85.372050816696927</v>
      </c>
      <c r="BD75" s="18">
        <f t="shared" si="27"/>
        <v>0.73134328358208966</v>
      </c>
    </row>
    <row r="76" spans="7:56" x14ac:dyDescent="0.25">
      <c r="G76">
        <v>120</v>
      </c>
      <c r="H76">
        <v>15</v>
      </c>
      <c r="I76">
        <v>6.7</v>
      </c>
      <c r="J76">
        <f t="shared" si="14"/>
        <v>6.7000000000000002E-3</v>
      </c>
      <c r="K76">
        <f t="shared" si="15"/>
        <v>4.1666666666666666E-3</v>
      </c>
      <c r="L76">
        <f t="shared" si="16"/>
        <v>1.6080000000000001</v>
      </c>
      <c r="M76">
        <f t="shared" si="17"/>
        <v>116.73321234119781</v>
      </c>
      <c r="AW76">
        <v>110</v>
      </c>
      <c r="AX76">
        <f>15</f>
        <v>15</v>
      </c>
      <c r="AY76">
        <v>4.8</v>
      </c>
      <c r="AZ76">
        <f t="shared" si="23"/>
        <v>4.7999999999999996E-3</v>
      </c>
      <c r="BA76">
        <f t="shared" si="24"/>
        <v>4.1666666666666666E-3</v>
      </c>
      <c r="BB76">
        <f t="shared" si="25"/>
        <v>1.1519999999999999</v>
      </c>
      <c r="BC76">
        <f t="shared" si="26"/>
        <v>83.629764065335735</v>
      </c>
      <c r="BD76" s="18">
        <f t="shared" si="27"/>
        <v>0.71641791044776104</v>
      </c>
    </row>
    <row r="77" spans="7:56" x14ac:dyDescent="0.25">
      <c r="M77" s="1">
        <f>AVERAGE(M64:M76)</f>
        <v>121.55800642189025</v>
      </c>
      <c r="AW77">
        <v>120</v>
      </c>
      <c r="AX77">
        <f>15</f>
        <v>15</v>
      </c>
      <c r="AY77">
        <v>4.7</v>
      </c>
      <c r="AZ77">
        <f t="shared" si="23"/>
        <v>4.7000000000000002E-3</v>
      </c>
      <c r="BA77">
        <f t="shared" si="24"/>
        <v>4.1666666666666666E-3</v>
      </c>
      <c r="BB77">
        <f t="shared" si="25"/>
        <v>1.1280000000000001</v>
      </c>
      <c r="BC77">
        <f t="shared" si="26"/>
        <v>81.887477313974586</v>
      </c>
      <c r="BD77" s="18">
        <f t="shared" si="27"/>
        <v>0.67364939360529219</v>
      </c>
    </row>
    <row r="78" spans="7:56" x14ac:dyDescent="0.25">
      <c r="BC78" s="1">
        <f>AVERAGE(BC65:BC77)</f>
        <v>78.67094792684631</v>
      </c>
      <c r="BD78" s="19">
        <f>AVERAGE(BD65:BD77)</f>
        <v>0.64891898761227018</v>
      </c>
    </row>
    <row r="123" spans="23:27" x14ac:dyDescent="0.25">
      <c r="X123" s="1" t="s">
        <v>23</v>
      </c>
      <c r="Y123" s="1" t="s">
        <v>30</v>
      </c>
      <c r="Z123" s="1" t="s">
        <v>29</v>
      </c>
      <c r="AA123" s="1" t="s">
        <v>24</v>
      </c>
    </row>
    <row r="124" spans="23:27" x14ac:dyDescent="0.25">
      <c r="W124" s="1" t="s">
        <v>26</v>
      </c>
      <c r="X124" s="18">
        <f>AI23</f>
        <v>4.8240229179455731E-2</v>
      </c>
      <c r="Z124" s="18"/>
      <c r="AA124" s="18">
        <f>BD27</f>
        <v>1.2124896608767579</v>
      </c>
    </row>
    <row r="125" spans="23:27" x14ac:dyDescent="0.25">
      <c r="W125" s="1" t="s">
        <v>27</v>
      </c>
      <c r="X125" s="18">
        <f>AI74</f>
        <v>7.8048854775828388E-2</v>
      </c>
      <c r="Z125" s="18"/>
      <c r="AA125" s="18">
        <f>BD78</f>
        <v>0.64891898761227018</v>
      </c>
    </row>
  </sheetData>
  <pageMargins left="0.75" right="0.75" top="1" bottom="1" header="0.5" footer="0.5"/>
  <pageSetup paperSize="9" orientation="portrait" horizontalDpi="4294967292" vertic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G4:BT125"/>
  <sheetViews>
    <sheetView tabSelected="1" topLeftCell="M89" zoomScale="58" zoomScaleNormal="58" workbookViewId="0">
      <selection activeCell="AH20" sqref="AH20"/>
    </sheetView>
  </sheetViews>
  <sheetFormatPr defaultColWidth="11.42578125" defaultRowHeight="15" x14ac:dyDescent="0.25"/>
  <cols>
    <col min="8" max="8" width="17.42578125" customWidth="1"/>
    <col min="9" max="9" width="21.85546875" customWidth="1"/>
    <col min="10" max="10" width="12.140625" customWidth="1"/>
    <col min="11" max="11" width="16.85546875" customWidth="1"/>
    <col min="12" max="12" width="15.28515625" customWidth="1"/>
    <col min="13" max="13" width="20.5703125" customWidth="1"/>
    <col min="25" max="25" width="22.140625" customWidth="1"/>
    <col min="26" max="26" width="28.140625" customWidth="1"/>
    <col min="27" max="27" width="19" customWidth="1"/>
    <col min="28" max="28" width="14.5703125" customWidth="1"/>
    <col min="29" max="29" width="16.28515625" customWidth="1"/>
    <col min="30" max="30" width="17.140625" customWidth="1"/>
    <col min="32" max="32" width="13.7109375" customWidth="1"/>
    <col min="33" max="33" width="14.5703125" customWidth="1"/>
    <col min="34" max="34" width="19.42578125" customWidth="1"/>
    <col min="35" max="35" width="11.7109375" customWidth="1"/>
    <col min="51" max="51" width="16.42578125" customWidth="1"/>
    <col min="52" max="52" width="12.28515625" customWidth="1"/>
    <col min="53" max="53" width="23.5703125" customWidth="1"/>
    <col min="54" max="54" width="18.28515625" customWidth="1"/>
    <col min="55" max="55" width="18.42578125" customWidth="1"/>
  </cols>
  <sheetData>
    <row r="4" spans="7:72" x14ac:dyDescent="0.25">
      <c r="O4" s="10" t="s">
        <v>18</v>
      </c>
    </row>
    <row r="5" spans="7:72" x14ac:dyDescent="0.25">
      <c r="O5" s="11">
        <f>14.5</f>
        <v>14.5</v>
      </c>
    </row>
    <row r="6" spans="7:72" x14ac:dyDescent="0.25">
      <c r="O6" s="11">
        <v>9.5</v>
      </c>
      <c r="BK6" s="2" t="s">
        <v>11</v>
      </c>
      <c r="BM6" s="3"/>
      <c r="BO6" s="2"/>
      <c r="BP6" s="4" t="s">
        <v>12</v>
      </c>
      <c r="BQ6" s="3"/>
      <c r="BS6" s="5"/>
    </row>
    <row r="7" spans="7:72" x14ac:dyDescent="0.25">
      <c r="O7" s="11">
        <f>O5*O6</f>
        <v>137.75</v>
      </c>
      <c r="BK7" s="3"/>
      <c r="BM7" s="3"/>
      <c r="BO7" s="3"/>
      <c r="BQ7" s="3"/>
      <c r="BS7" s="3"/>
    </row>
    <row r="8" spans="7:72" x14ac:dyDescent="0.25">
      <c r="O8" s="12">
        <f>O7*10^-4</f>
        <v>1.3775000000000001E-2</v>
      </c>
      <c r="BK8" s="3"/>
      <c r="BM8" s="3"/>
      <c r="BO8" s="3"/>
      <c r="BQ8" s="3"/>
      <c r="BS8" s="3"/>
    </row>
    <row r="9" spans="7:72" x14ac:dyDescent="0.25">
      <c r="BK9" s="6" t="s">
        <v>13</v>
      </c>
      <c r="BL9" s="7" t="s">
        <v>14</v>
      </c>
      <c r="BM9" s="6" t="s">
        <v>13</v>
      </c>
      <c r="BN9" s="7" t="s">
        <v>14</v>
      </c>
      <c r="BO9" s="6" t="s">
        <v>13</v>
      </c>
      <c r="BP9" s="7" t="s">
        <v>14</v>
      </c>
      <c r="BQ9" s="6" t="s">
        <v>13</v>
      </c>
      <c r="BR9" s="7" t="s">
        <v>14</v>
      </c>
      <c r="BS9" s="6" t="s">
        <v>13</v>
      </c>
      <c r="BT9" s="7" t="s">
        <v>14</v>
      </c>
    </row>
    <row r="10" spans="7:72" x14ac:dyDescent="0.25">
      <c r="BK10" s="6">
        <f>10</f>
        <v>10</v>
      </c>
      <c r="BL10" s="8">
        <v>1.7110000000000001</v>
      </c>
      <c r="BM10" s="6">
        <v>14</v>
      </c>
      <c r="BN10" s="9">
        <v>1.4750000000000001</v>
      </c>
      <c r="BO10" s="6">
        <v>18</v>
      </c>
      <c r="BP10" s="9">
        <v>1.276</v>
      </c>
      <c r="BQ10" s="6">
        <v>22</v>
      </c>
      <c r="BR10" s="9">
        <v>1.109</v>
      </c>
      <c r="BS10" s="6">
        <v>26</v>
      </c>
      <c r="BT10" s="9">
        <v>0.97099999999999997</v>
      </c>
    </row>
    <row r="11" spans="7:72" x14ac:dyDescent="0.25">
      <c r="BK11" s="6">
        <f>10.1</f>
        <v>10.1</v>
      </c>
      <c r="BL11" s="9">
        <v>1.7050000000000001</v>
      </c>
      <c r="BM11" s="6">
        <v>14.1</v>
      </c>
      <c r="BN11" s="9">
        <v>1.4690000000000001</v>
      </c>
      <c r="BO11" s="6">
        <v>18.100000000000001</v>
      </c>
      <c r="BP11" s="9">
        <v>1.272</v>
      </c>
      <c r="BQ11" s="6">
        <v>22.1</v>
      </c>
      <c r="BR11" s="9">
        <v>1.105</v>
      </c>
      <c r="BS11" s="6">
        <v>26.1</v>
      </c>
      <c r="BT11" s="9">
        <v>0.96799999999999997</v>
      </c>
    </row>
    <row r="12" spans="7:72" x14ac:dyDescent="0.25">
      <c r="T12" s="1" t="s">
        <v>4</v>
      </c>
      <c r="U12" s="1"/>
      <c r="V12" s="1"/>
      <c r="W12" s="1" t="s">
        <v>5</v>
      </c>
      <c r="X12" s="1"/>
      <c r="Y12" s="1" t="s">
        <v>6</v>
      </c>
      <c r="Z12" s="1"/>
      <c r="BK12" s="6">
        <f>10.2</f>
        <v>10.199999999999999</v>
      </c>
      <c r="BL12" s="9">
        <v>1.698</v>
      </c>
      <c r="BM12" s="6">
        <v>14.2</v>
      </c>
      <c r="BN12" s="9">
        <v>1.464</v>
      </c>
      <c r="BO12" s="6">
        <v>18.2</v>
      </c>
      <c r="BP12" s="9">
        <v>1.2669999999999999</v>
      </c>
      <c r="BQ12" s="6">
        <v>22.2</v>
      </c>
      <c r="BR12" s="9">
        <v>1.101</v>
      </c>
      <c r="BS12" s="6">
        <v>26.2</v>
      </c>
      <c r="BT12" s="9">
        <v>0.96499999999999997</v>
      </c>
    </row>
    <row r="13" spans="7:72" x14ac:dyDescent="0.25">
      <c r="G13" s="1" t="s">
        <v>0</v>
      </c>
      <c r="H13" s="1" t="s">
        <v>1</v>
      </c>
      <c r="I13" s="1" t="s">
        <v>2</v>
      </c>
      <c r="J13" s="13" t="s">
        <v>3</v>
      </c>
      <c r="K13" s="13" t="s">
        <v>15</v>
      </c>
      <c r="L13" s="13" t="s">
        <v>16</v>
      </c>
      <c r="M13" s="13" t="s">
        <v>17</v>
      </c>
      <c r="S13" t="s">
        <v>0</v>
      </c>
      <c r="T13" t="s">
        <v>7</v>
      </c>
      <c r="U13" t="s">
        <v>8</v>
      </c>
      <c r="V13" s="15" t="s">
        <v>9</v>
      </c>
      <c r="W13" t="s">
        <v>7</v>
      </c>
      <c r="X13" t="s">
        <v>8</v>
      </c>
      <c r="Y13" t="s">
        <v>7</v>
      </c>
      <c r="Z13" t="s">
        <v>8</v>
      </c>
      <c r="AA13" t="s">
        <v>9</v>
      </c>
      <c r="AB13" t="s">
        <v>10</v>
      </c>
      <c r="AC13" t="s">
        <v>1</v>
      </c>
      <c r="AD13" s="13" t="s">
        <v>15</v>
      </c>
      <c r="AE13" s="13" t="s">
        <v>19</v>
      </c>
      <c r="AF13" s="13" t="s">
        <v>20</v>
      </c>
      <c r="AG13" s="13" t="s">
        <v>21</v>
      </c>
      <c r="AH13" s="14" t="s">
        <v>22</v>
      </c>
      <c r="AI13" s="13" t="s">
        <v>23</v>
      </c>
      <c r="AW13" t="s">
        <v>0</v>
      </c>
      <c r="AX13" t="s">
        <v>1</v>
      </c>
      <c r="AY13" t="s">
        <v>2</v>
      </c>
      <c r="AZ13" s="17" t="s">
        <v>3</v>
      </c>
      <c r="BA13" s="13" t="s">
        <v>15</v>
      </c>
      <c r="BB13" s="13" t="s">
        <v>16</v>
      </c>
      <c r="BC13" s="13" t="s">
        <v>17</v>
      </c>
      <c r="BD13" s="13" t="s">
        <v>24</v>
      </c>
      <c r="BK13" s="6">
        <f>10.3</f>
        <v>10.3</v>
      </c>
      <c r="BL13" s="9">
        <v>1.6919999999999999</v>
      </c>
      <c r="BM13" s="6">
        <v>14.3</v>
      </c>
      <c r="BN13" s="9">
        <v>1.4590000000000001</v>
      </c>
      <c r="BO13" s="6">
        <v>18.3</v>
      </c>
      <c r="BP13" s="9">
        <v>1.262</v>
      </c>
      <c r="BQ13" s="6">
        <v>22.3</v>
      </c>
      <c r="BR13" s="9">
        <v>1.097</v>
      </c>
      <c r="BS13" s="6">
        <v>26.3</v>
      </c>
      <c r="BT13" s="9">
        <v>0.96199999999999997</v>
      </c>
    </row>
    <row r="14" spans="7:72" x14ac:dyDescent="0.25">
      <c r="G14">
        <v>0</v>
      </c>
      <c r="H14">
        <f>15</f>
        <v>15</v>
      </c>
      <c r="I14">
        <v>7</v>
      </c>
      <c r="J14">
        <f t="shared" ref="J14:J26" si="0">I14*10^-3</f>
        <v>7.0000000000000001E-3</v>
      </c>
      <c r="K14">
        <f t="shared" ref="K14:K26" si="1">H14/3600</f>
        <v>4.1666666666666666E-3</v>
      </c>
      <c r="L14">
        <f t="shared" ref="L14:L26" si="2">J14/K14</f>
        <v>1.6800000000000002</v>
      </c>
      <c r="M14">
        <f t="shared" ref="M14:M26" si="3">J14/(K14*$O$8)</f>
        <v>121.9600725952813</v>
      </c>
      <c r="S14">
        <v>0</v>
      </c>
      <c r="T14">
        <v>38.9</v>
      </c>
      <c r="U14">
        <v>2.6800000000000001E-2</v>
      </c>
      <c r="V14" s="15">
        <v>22</v>
      </c>
      <c r="W14">
        <v>19.2</v>
      </c>
      <c r="X14">
        <v>1.2699999999999999E-2</v>
      </c>
      <c r="Y14">
        <v>1.9</v>
      </c>
      <c r="Z14">
        <v>1.4E-3</v>
      </c>
      <c r="AA14">
        <v>23.8</v>
      </c>
      <c r="AB14">
        <v>7.4</v>
      </c>
      <c r="AC14">
        <f>15</f>
        <v>15</v>
      </c>
      <c r="AD14">
        <f t="shared" ref="AD14:AD22" si="4">AC14/3600</f>
        <v>4.1666666666666666E-3</v>
      </c>
      <c r="AE14">
        <f t="shared" ref="AE14:AE23" si="5">AB14*10^-3</f>
        <v>7.4000000000000003E-3</v>
      </c>
      <c r="AF14">
        <f t="shared" ref="AF14:AF22" si="6">AE14/AD14</f>
        <v>1.776</v>
      </c>
      <c r="AG14">
        <f t="shared" ref="AG14:AG22" si="7">AE14/(AD14*$O$8)</f>
        <v>128.92921960072596</v>
      </c>
      <c r="AH14" s="15">
        <f>AG14*BR10</f>
        <v>142.98250453720507</v>
      </c>
      <c r="AI14" s="18">
        <f t="shared" ref="AI14:AI22" si="8">($AH$14-AH14)/$AH$14</f>
        <v>0</v>
      </c>
      <c r="AW14">
        <v>0</v>
      </c>
      <c r="AX14">
        <f>15</f>
        <v>15</v>
      </c>
      <c r="AY14">
        <v>7.1</v>
      </c>
      <c r="AZ14">
        <f t="shared" ref="AZ14:AZ26" si="9">AY14*10^-3</f>
        <v>7.0999999999999995E-3</v>
      </c>
      <c r="BA14">
        <f t="shared" ref="BA14:BA26" si="10">AX14/3600</f>
        <v>4.1666666666666666E-3</v>
      </c>
      <c r="BB14">
        <f t="shared" ref="BB14:BB26" si="11">AZ14/BA14</f>
        <v>1.704</v>
      </c>
      <c r="BC14">
        <f t="shared" ref="BC14:BC26" si="12">AZ14/(BA14*$O$8)</f>
        <v>123.70235934664245</v>
      </c>
      <c r="BD14" s="18">
        <f t="shared" ref="BD14:BD26" si="13">(BC14/M14)</f>
        <v>1.0142857142857142</v>
      </c>
      <c r="BK14" s="6">
        <f>10.4</f>
        <v>10.4</v>
      </c>
      <c r="BL14" s="9">
        <v>1.6859999999999999</v>
      </c>
      <c r="BM14" s="6">
        <v>14.4</v>
      </c>
      <c r="BN14" s="9">
        <v>1.4530000000000001</v>
      </c>
      <c r="BO14" s="6">
        <v>18.399999999999999</v>
      </c>
      <c r="BP14" s="9">
        <v>1.258</v>
      </c>
      <c r="BQ14" s="6">
        <v>22.4</v>
      </c>
      <c r="BR14" s="9">
        <v>1.093</v>
      </c>
      <c r="BS14" s="6">
        <v>26.4</v>
      </c>
      <c r="BT14" s="9">
        <v>0.95899999999999996</v>
      </c>
    </row>
    <row r="15" spans="7:72" x14ac:dyDescent="0.25">
      <c r="G15">
        <v>10</v>
      </c>
      <c r="H15">
        <f>15</f>
        <v>15</v>
      </c>
      <c r="I15">
        <v>7.2</v>
      </c>
      <c r="J15">
        <f t="shared" si="0"/>
        <v>7.2000000000000007E-3</v>
      </c>
      <c r="K15">
        <f t="shared" si="1"/>
        <v>4.1666666666666666E-3</v>
      </c>
      <c r="L15">
        <f t="shared" si="2"/>
        <v>1.7280000000000002</v>
      </c>
      <c r="M15">
        <f t="shared" si="3"/>
        <v>125.44464609800363</v>
      </c>
      <c r="S15">
        <v>30</v>
      </c>
      <c r="T15">
        <v>42.1</v>
      </c>
      <c r="U15">
        <v>2.69E-2</v>
      </c>
      <c r="V15" s="15">
        <v>24.9</v>
      </c>
      <c r="W15">
        <v>42.8</v>
      </c>
      <c r="X15">
        <v>2.7900000000000001E-2</v>
      </c>
      <c r="Y15">
        <v>1.5</v>
      </c>
      <c r="Z15">
        <v>1.1999999999999999E-3</v>
      </c>
      <c r="AA15">
        <v>23.9</v>
      </c>
      <c r="AB15">
        <v>7.4</v>
      </c>
      <c r="AC15">
        <f>15</f>
        <v>15</v>
      </c>
      <c r="AD15">
        <f t="shared" si="4"/>
        <v>4.1666666666666666E-3</v>
      </c>
      <c r="AE15">
        <f t="shared" si="5"/>
        <v>7.4000000000000003E-3</v>
      </c>
      <c r="AF15">
        <f t="shared" si="6"/>
        <v>1.776</v>
      </c>
      <c r="AG15">
        <f t="shared" si="7"/>
        <v>128.92921960072596</v>
      </c>
      <c r="AH15" s="15">
        <f>AG15*BR39</f>
        <v>129.31600725952813</v>
      </c>
      <c r="AI15" s="18">
        <f t="shared" si="8"/>
        <v>9.5581605049594148E-2</v>
      </c>
      <c r="AW15">
        <v>10</v>
      </c>
      <c r="AX15">
        <f>15</f>
        <v>15</v>
      </c>
      <c r="AY15">
        <v>7.2</v>
      </c>
      <c r="AZ15">
        <f t="shared" si="9"/>
        <v>7.2000000000000007E-3</v>
      </c>
      <c r="BA15">
        <f t="shared" si="10"/>
        <v>4.1666666666666666E-3</v>
      </c>
      <c r="BB15">
        <f t="shared" si="11"/>
        <v>1.7280000000000002</v>
      </c>
      <c r="BC15">
        <f t="shared" si="12"/>
        <v>125.44464609800363</v>
      </c>
      <c r="BD15" s="18">
        <f t="shared" si="13"/>
        <v>1</v>
      </c>
      <c r="BK15" s="6">
        <v>10.5</v>
      </c>
      <c r="BL15" s="9">
        <v>1.679</v>
      </c>
      <c r="BM15" s="6">
        <v>14.5</v>
      </c>
      <c r="BN15" s="9">
        <v>1.448</v>
      </c>
      <c r="BO15" s="6">
        <v>18.5</v>
      </c>
      <c r="BP15" s="9">
        <v>1.254</v>
      </c>
      <c r="BQ15" s="6">
        <v>22.5</v>
      </c>
      <c r="BR15" s="9">
        <v>1.0900000000000001</v>
      </c>
      <c r="BS15" s="6">
        <v>26.5</v>
      </c>
      <c r="BT15" s="9">
        <v>0.95699999999999996</v>
      </c>
    </row>
    <row r="16" spans="7:72" x14ac:dyDescent="0.25">
      <c r="G16">
        <v>20</v>
      </c>
      <c r="H16">
        <f>15</f>
        <v>15</v>
      </c>
      <c r="I16">
        <v>6.8</v>
      </c>
      <c r="J16">
        <f t="shared" si="0"/>
        <v>6.7999999999999996E-3</v>
      </c>
      <c r="K16">
        <f t="shared" si="1"/>
        <v>4.1666666666666666E-3</v>
      </c>
      <c r="L16">
        <f t="shared" si="2"/>
        <v>1.6319999999999999</v>
      </c>
      <c r="M16">
        <f t="shared" si="3"/>
        <v>118.47549909255896</v>
      </c>
      <c r="S16">
        <v>60</v>
      </c>
      <c r="T16">
        <v>43.7</v>
      </c>
      <c r="U16">
        <v>2.8500000000000001E-2</v>
      </c>
      <c r="V16" s="15">
        <v>24.9</v>
      </c>
      <c r="W16">
        <v>46.5</v>
      </c>
      <c r="X16">
        <v>2.9499999999999998E-2</v>
      </c>
      <c r="Y16">
        <v>1.7</v>
      </c>
      <c r="Z16">
        <v>1.1999999999999999E-3</v>
      </c>
      <c r="AA16">
        <v>24.8</v>
      </c>
      <c r="AB16">
        <v>7.4</v>
      </c>
      <c r="AC16">
        <f>15</f>
        <v>15</v>
      </c>
      <c r="AD16">
        <f t="shared" si="4"/>
        <v>4.1666666666666666E-3</v>
      </c>
      <c r="AE16">
        <f t="shared" si="5"/>
        <v>7.4000000000000003E-3</v>
      </c>
      <c r="AF16">
        <f t="shared" si="6"/>
        <v>1.776</v>
      </c>
      <c r="AG16">
        <f t="shared" si="7"/>
        <v>128.92921960072596</v>
      </c>
      <c r="AH16" s="15">
        <f>AG16*BR39</f>
        <v>129.31600725952813</v>
      </c>
      <c r="AI16" s="18">
        <f t="shared" si="8"/>
        <v>9.5581605049594148E-2</v>
      </c>
      <c r="AW16">
        <v>20</v>
      </c>
      <c r="AX16">
        <f>15</f>
        <v>15</v>
      </c>
      <c r="AY16">
        <v>7</v>
      </c>
      <c r="AZ16">
        <f t="shared" si="9"/>
        <v>7.0000000000000001E-3</v>
      </c>
      <c r="BA16">
        <f t="shared" si="10"/>
        <v>4.1666666666666666E-3</v>
      </c>
      <c r="BB16">
        <f t="shared" si="11"/>
        <v>1.6800000000000002</v>
      </c>
      <c r="BC16">
        <f t="shared" si="12"/>
        <v>121.9600725952813</v>
      </c>
      <c r="BD16" s="18">
        <f t="shared" si="13"/>
        <v>1.0294117647058825</v>
      </c>
      <c r="BK16" s="6">
        <v>10.6</v>
      </c>
      <c r="BL16" s="9">
        <v>1.673</v>
      </c>
      <c r="BM16" s="6">
        <v>14.6</v>
      </c>
      <c r="BN16" s="9">
        <v>1.4430000000000001</v>
      </c>
      <c r="BO16" s="6">
        <v>18.600000000000001</v>
      </c>
      <c r="BP16" s="9">
        <v>1.2490000000000001</v>
      </c>
      <c r="BQ16" s="6">
        <v>22.6</v>
      </c>
      <c r="BR16" s="9">
        <v>1.0860000000000001</v>
      </c>
      <c r="BS16" s="6">
        <v>26.6</v>
      </c>
      <c r="BT16" s="9">
        <v>0.95399999999999996</v>
      </c>
    </row>
    <row r="17" spans="7:72" x14ac:dyDescent="0.25">
      <c r="G17">
        <v>30</v>
      </c>
      <c r="H17">
        <f>15</f>
        <v>15</v>
      </c>
      <c r="I17">
        <v>8.6</v>
      </c>
      <c r="J17">
        <f t="shared" si="0"/>
        <v>8.6E-3</v>
      </c>
      <c r="K17">
        <f t="shared" si="1"/>
        <v>4.1666666666666666E-3</v>
      </c>
      <c r="L17">
        <f t="shared" si="2"/>
        <v>2.0640000000000001</v>
      </c>
      <c r="M17">
        <f t="shared" si="3"/>
        <v>149.83666061705989</v>
      </c>
      <c r="S17">
        <v>90</v>
      </c>
      <c r="T17">
        <v>50.3</v>
      </c>
      <c r="U17">
        <v>3.2099999999999997E-2</v>
      </c>
      <c r="V17" s="15">
        <v>25.9</v>
      </c>
      <c r="W17">
        <v>56.1</v>
      </c>
      <c r="X17">
        <v>3.2000000000000001E-2</v>
      </c>
      <c r="Y17">
        <v>2.1</v>
      </c>
      <c r="Z17">
        <v>1.4E-3</v>
      </c>
      <c r="AA17">
        <v>24.1</v>
      </c>
      <c r="AB17">
        <v>7.4</v>
      </c>
      <c r="AC17">
        <f>15</f>
        <v>15</v>
      </c>
      <c r="AD17">
        <f t="shared" si="4"/>
        <v>4.1666666666666666E-3</v>
      </c>
      <c r="AE17">
        <f t="shared" si="5"/>
        <v>7.4000000000000003E-3</v>
      </c>
      <c r="AF17">
        <f t="shared" si="6"/>
        <v>1.776</v>
      </c>
      <c r="AG17">
        <f t="shared" si="7"/>
        <v>128.92921960072596</v>
      </c>
      <c r="AH17" s="15">
        <f>AG17*BR49</f>
        <v>125.57705989110708</v>
      </c>
      <c r="AI17" s="18">
        <f t="shared" si="8"/>
        <v>0.12173128944995483</v>
      </c>
      <c r="AW17">
        <v>30</v>
      </c>
      <c r="AX17">
        <f>15</f>
        <v>15</v>
      </c>
      <c r="AY17">
        <v>6.9</v>
      </c>
      <c r="AZ17">
        <f t="shared" si="9"/>
        <v>6.9000000000000008E-3</v>
      </c>
      <c r="BA17">
        <f t="shared" si="10"/>
        <v>4.1666666666666666E-3</v>
      </c>
      <c r="BB17">
        <f t="shared" si="11"/>
        <v>1.6560000000000001</v>
      </c>
      <c r="BC17">
        <f t="shared" si="12"/>
        <v>120.21778584392015</v>
      </c>
      <c r="BD17" s="18">
        <f t="shared" si="13"/>
        <v>0.80232558139534893</v>
      </c>
      <c r="BK17" s="6">
        <v>10.7</v>
      </c>
      <c r="BL17" s="9">
        <v>1.667</v>
      </c>
      <c r="BM17" s="6">
        <v>14.7</v>
      </c>
      <c r="BN17" s="9">
        <v>1.4370000000000001</v>
      </c>
      <c r="BO17" s="6">
        <v>18.7</v>
      </c>
      <c r="BP17" s="9">
        <v>1.2450000000000001</v>
      </c>
      <c r="BQ17" s="6">
        <v>22.7</v>
      </c>
      <c r="BR17" s="9">
        <v>1.0820000000000001</v>
      </c>
      <c r="BS17" s="6">
        <v>26.7</v>
      </c>
      <c r="BT17" s="9">
        <v>0.95099999999999996</v>
      </c>
    </row>
    <row r="18" spans="7:72" x14ac:dyDescent="0.25">
      <c r="G18">
        <v>40</v>
      </c>
      <c r="H18">
        <f>15</f>
        <v>15</v>
      </c>
      <c r="I18">
        <v>7.8</v>
      </c>
      <c r="J18">
        <f t="shared" si="0"/>
        <v>7.7999999999999996E-3</v>
      </c>
      <c r="K18">
        <f t="shared" si="1"/>
        <v>4.1666666666666666E-3</v>
      </c>
      <c r="L18">
        <f t="shared" si="2"/>
        <v>1.8719999999999999</v>
      </c>
      <c r="M18">
        <f t="shared" si="3"/>
        <v>135.89836660617058</v>
      </c>
      <c r="S18">
        <v>120</v>
      </c>
      <c r="T18">
        <v>56</v>
      </c>
      <c r="U18">
        <v>3.5900000000000001E-2</v>
      </c>
      <c r="V18" s="15">
        <v>26.3</v>
      </c>
      <c r="W18">
        <v>59.5</v>
      </c>
      <c r="X18">
        <v>3.7199999999999997E-2</v>
      </c>
      <c r="Y18">
        <v>2.2000000000000002</v>
      </c>
      <c r="Z18">
        <v>1.5E-3</v>
      </c>
      <c r="AA18">
        <v>24.2</v>
      </c>
      <c r="AB18">
        <v>7.4</v>
      </c>
      <c r="AC18">
        <f>15</f>
        <v>15</v>
      </c>
      <c r="AD18">
        <f t="shared" si="4"/>
        <v>4.1666666666666666E-3</v>
      </c>
      <c r="AE18">
        <f t="shared" si="5"/>
        <v>7.4000000000000003E-3</v>
      </c>
      <c r="AF18">
        <f t="shared" si="6"/>
        <v>1.776</v>
      </c>
      <c r="AG18">
        <f t="shared" si="7"/>
        <v>128.92921960072596</v>
      </c>
      <c r="AH18" s="15">
        <f>AG18*BT13</f>
        <v>124.02990925589836</v>
      </c>
      <c r="AI18" s="18">
        <f t="shared" si="8"/>
        <v>0.13255184851217314</v>
      </c>
      <c r="AW18">
        <v>40</v>
      </c>
      <c r="AX18">
        <f>15</f>
        <v>15</v>
      </c>
      <c r="AY18">
        <v>6.8</v>
      </c>
      <c r="AZ18">
        <f t="shared" si="9"/>
        <v>6.7999999999999996E-3</v>
      </c>
      <c r="BA18">
        <f t="shared" si="10"/>
        <v>4.1666666666666666E-3</v>
      </c>
      <c r="BB18">
        <f t="shared" si="11"/>
        <v>1.6319999999999999</v>
      </c>
      <c r="BC18">
        <f t="shared" si="12"/>
        <v>118.47549909255896</v>
      </c>
      <c r="BD18" s="18">
        <f t="shared" si="13"/>
        <v>0.8717948717948717</v>
      </c>
      <c r="BK18" s="6">
        <v>10.8</v>
      </c>
      <c r="BL18" s="9">
        <v>1.66</v>
      </c>
      <c r="BM18" s="6">
        <v>14.8</v>
      </c>
      <c r="BN18" s="9">
        <v>1.4319999999999999</v>
      </c>
      <c r="BO18" s="6">
        <v>18.8</v>
      </c>
      <c r="BP18" s="9">
        <v>1.24</v>
      </c>
      <c r="BQ18" s="6">
        <v>22.8</v>
      </c>
      <c r="BR18" s="9">
        <v>1.0780000000000001</v>
      </c>
      <c r="BS18" s="6">
        <v>26.8</v>
      </c>
      <c r="BT18" s="9">
        <v>0.94799999999999995</v>
      </c>
    </row>
    <row r="19" spans="7:72" x14ac:dyDescent="0.25">
      <c r="G19">
        <v>50</v>
      </c>
      <c r="H19">
        <f>15</f>
        <v>15</v>
      </c>
      <c r="I19">
        <v>7.2</v>
      </c>
      <c r="J19">
        <f t="shared" si="0"/>
        <v>7.2000000000000007E-3</v>
      </c>
      <c r="K19">
        <f t="shared" si="1"/>
        <v>4.1666666666666666E-3</v>
      </c>
      <c r="L19">
        <f t="shared" si="2"/>
        <v>1.7280000000000002</v>
      </c>
      <c r="M19">
        <f t="shared" si="3"/>
        <v>125.44464609800363</v>
      </c>
      <c r="S19">
        <v>150</v>
      </c>
      <c r="T19">
        <v>64.3</v>
      </c>
      <c r="U19">
        <v>4.1300000000000003E-2</v>
      </c>
      <c r="V19" s="15">
        <v>26.5</v>
      </c>
      <c r="W19">
        <v>61.8</v>
      </c>
      <c r="X19">
        <v>4.02E-2</v>
      </c>
      <c r="Y19">
        <v>2</v>
      </c>
      <c r="Z19">
        <v>1.2999999999999999E-3</v>
      </c>
      <c r="AA19">
        <v>24.4</v>
      </c>
      <c r="AB19">
        <v>7.4</v>
      </c>
      <c r="AC19">
        <f>15</f>
        <v>15</v>
      </c>
      <c r="AD19">
        <f t="shared" si="4"/>
        <v>4.1666666666666666E-3</v>
      </c>
      <c r="AE19">
        <f t="shared" si="5"/>
        <v>7.4000000000000003E-3</v>
      </c>
      <c r="AF19">
        <f t="shared" si="6"/>
        <v>1.776</v>
      </c>
      <c r="AG19">
        <f t="shared" si="7"/>
        <v>128.92921960072596</v>
      </c>
      <c r="AH19" s="15">
        <f>AG19*BT15</f>
        <v>123.38526315789474</v>
      </c>
      <c r="AI19" s="18">
        <f t="shared" si="8"/>
        <v>0.1370604147880973</v>
      </c>
      <c r="AW19">
        <v>50</v>
      </c>
      <c r="AX19">
        <f>15</f>
        <v>15</v>
      </c>
      <c r="AY19">
        <v>7.3</v>
      </c>
      <c r="AZ19">
        <f t="shared" si="9"/>
        <v>7.3000000000000001E-3</v>
      </c>
      <c r="BA19">
        <f t="shared" si="10"/>
        <v>4.1666666666666666E-3</v>
      </c>
      <c r="BB19">
        <f t="shared" si="11"/>
        <v>1.752</v>
      </c>
      <c r="BC19">
        <f t="shared" si="12"/>
        <v>127.18693284936478</v>
      </c>
      <c r="BD19" s="18">
        <f t="shared" si="13"/>
        <v>1.0138888888888888</v>
      </c>
      <c r="BK19" s="6">
        <v>10.9</v>
      </c>
      <c r="BL19" s="9">
        <v>1.6539999999999999</v>
      </c>
      <c r="BM19" s="6">
        <v>14.9</v>
      </c>
      <c r="BN19" s="9">
        <v>1.427</v>
      </c>
      <c r="BO19" s="6">
        <v>18.899999999999999</v>
      </c>
      <c r="BP19" s="9">
        <v>1.236</v>
      </c>
      <c r="BQ19" s="6">
        <v>22.9</v>
      </c>
      <c r="BR19" s="9">
        <v>1.075</v>
      </c>
      <c r="BS19" s="6">
        <v>26.9</v>
      </c>
      <c r="BT19" s="9">
        <v>0.94499999999999995</v>
      </c>
    </row>
    <row r="20" spans="7:72" x14ac:dyDescent="0.25">
      <c r="G20">
        <v>60</v>
      </c>
      <c r="H20">
        <f>15</f>
        <v>15</v>
      </c>
      <c r="I20">
        <v>7.8</v>
      </c>
      <c r="J20">
        <f t="shared" si="0"/>
        <v>7.7999999999999996E-3</v>
      </c>
      <c r="K20">
        <f t="shared" si="1"/>
        <v>4.1666666666666666E-3</v>
      </c>
      <c r="L20">
        <f t="shared" si="2"/>
        <v>1.8719999999999999</v>
      </c>
      <c r="M20">
        <f t="shared" si="3"/>
        <v>135.89836660617058</v>
      </c>
      <c r="S20">
        <v>180</v>
      </c>
      <c r="T20">
        <v>71.5</v>
      </c>
      <c r="U20">
        <v>4.5199999999999997E-2</v>
      </c>
      <c r="V20" s="15">
        <v>26.6</v>
      </c>
      <c r="W20">
        <v>78.2</v>
      </c>
      <c r="X20">
        <v>4.9500000000000002E-2</v>
      </c>
      <c r="Y20">
        <v>1.8</v>
      </c>
      <c r="Z20">
        <v>1.2999999999999999E-3</v>
      </c>
      <c r="AA20">
        <v>24.1</v>
      </c>
      <c r="AB20">
        <v>7.3</v>
      </c>
      <c r="AC20">
        <f>15</f>
        <v>15</v>
      </c>
      <c r="AD20">
        <f t="shared" si="4"/>
        <v>4.1666666666666666E-3</v>
      </c>
      <c r="AE20">
        <f t="shared" si="5"/>
        <v>7.3000000000000001E-3</v>
      </c>
      <c r="AF20">
        <f t="shared" si="6"/>
        <v>1.752</v>
      </c>
      <c r="AG20">
        <f t="shared" si="7"/>
        <v>127.18693284936478</v>
      </c>
      <c r="AH20" s="15">
        <f>AG20*BT16</f>
        <v>121.33633393829399</v>
      </c>
      <c r="AI20" s="18">
        <f t="shared" si="8"/>
        <v>0.15139034435698107</v>
      </c>
      <c r="AW20">
        <v>60</v>
      </c>
      <c r="AX20">
        <f>15</f>
        <v>15</v>
      </c>
      <c r="AY20">
        <v>7.4</v>
      </c>
      <c r="AZ20">
        <f t="shared" si="9"/>
        <v>7.4000000000000003E-3</v>
      </c>
      <c r="BA20">
        <f t="shared" si="10"/>
        <v>4.1666666666666666E-3</v>
      </c>
      <c r="BB20">
        <f t="shared" si="11"/>
        <v>1.776</v>
      </c>
      <c r="BC20">
        <f t="shared" si="12"/>
        <v>128.92921960072596</v>
      </c>
      <c r="BD20" s="18">
        <f t="shared" si="13"/>
        <v>0.9487179487179489</v>
      </c>
      <c r="BK20" s="6">
        <v>11</v>
      </c>
      <c r="BL20" s="9">
        <v>1.6479999999999999</v>
      </c>
      <c r="BM20" s="6">
        <v>15</v>
      </c>
      <c r="BN20" s="9">
        <v>1.4219999999999999</v>
      </c>
      <c r="BO20" s="6">
        <v>19</v>
      </c>
      <c r="BP20" s="9">
        <v>1.232</v>
      </c>
      <c r="BQ20" s="6">
        <v>23</v>
      </c>
      <c r="BR20" s="9">
        <v>1.071</v>
      </c>
      <c r="BS20" s="6">
        <v>27</v>
      </c>
      <c r="BT20" s="9">
        <v>0.94299999999999995</v>
      </c>
    </row>
    <row r="21" spans="7:72" x14ac:dyDescent="0.25">
      <c r="G21">
        <v>70</v>
      </c>
      <c r="H21">
        <f>15</f>
        <v>15</v>
      </c>
      <c r="I21">
        <v>8</v>
      </c>
      <c r="J21">
        <f t="shared" si="0"/>
        <v>8.0000000000000002E-3</v>
      </c>
      <c r="K21">
        <f t="shared" si="1"/>
        <v>4.1666666666666666E-3</v>
      </c>
      <c r="L21">
        <f t="shared" si="2"/>
        <v>1.9200000000000002</v>
      </c>
      <c r="M21">
        <f t="shared" si="3"/>
        <v>139.38294010889291</v>
      </c>
      <c r="S21">
        <v>210</v>
      </c>
      <c r="T21">
        <v>74.900000000000006</v>
      </c>
      <c r="U21">
        <v>4.7699999999999999E-2</v>
      </c>
      <c r="V21" s="15">
        <v>26.1</v>
      </c>
      <c r="W21">
        <v>94.3</v>
      </c>
      <c r="X21">
        <v>5.8599999999999999E-2</v>
      </c>
      <c r="Y21">
        <v>2.2999999999999998</v>
      </c>
      <c r="Z21">
        <v>1.6000000000000001E-3</v>
      </c>
      <c r="AA21">
        <v>23.9</v>
      </c>
      <c r="AB21">
        <v>7</v>
      </c>
      <c r="AC21">
        <f>15</f>
        <v>15</v>
      </c>
      <c r="AD21">
        <f t="shared" si="4"/>
        <v>4.1666666666666666E-3</v>
      </c>
      <c r="AE21">
        <f t="shared" si="5"/>
        <v>7.0000000000000001E-3</v>
      </c>
      <c r="AF21">
        <f t="shared" si="6"/>
        <v>1.6800000000000002</v>
      </c>
      <c r="AG21">
        <f t="shared" si="7"/>
        <v>121.9600725952813</v>
      </c>
      <c r="AH21" s="15">
        <f>AG21*BT11</f>
        <v>118.0573502722323</v>
      </c>
      <c r="AI21" s="18">
        <f t="shared" si="8"/>
        <v>0.17432310579289839</v>
      </c>
      <c r="AW21">
        <v>70</v>
      </c>
      <c r="AX21">
        <f>15</f>
        <v>15</v>
      </c>
      <c r="AY21">
        <v>7.4</v>
      </c>
      <c r="AZ21">
        <f t="shared" si="9"/>
        <v>7.4000000000000003E-3</v>
      </c>
      <c r="BA21">
        <f t="shared" si="10"/>
        <v>4.1666666666666666E-3</v>
      </c>
      <c r="BB21">
        <f t="shared" si="11"/>
        <v>1.776</v>
      </c>
      <c r="BC21">
        <f t="shared" si="12"/>
        <v>128.92921960072596</v>
      </c>
      <c r="BD21" s="18">
        <f t="shared" si="13"/>
        <v>0.92500000000000016</v>
      </c>
      <c r="BK21" s="6">
        <v>11.1</v>
      </c>
      <c r="BL21" s="9">
        <v>1.6419999999999999</v>
      </c>
      <c r="BM21" s="6">
        <v>15.1</v>
      </c>
      <c r="BN21" s="9">
        <v>1.417</v>
      </c>
      <c r="BO21" s="6">
        <v>19.100000000000001</v>
      </c>
      <c r="BP21" s="9">
        <v>1.2270000000000001</v>
      </c>
      <c r="BQ21" s="6">
        <v>23.1</v>
      </c>
      <c r="BR21" s="9">
        <v>1.0669999999999999</v>
      </c>
      <c r="BS21" s="6">
        <v>27.1</v>
      </c>
      <c r="BT21" s="9">
        <v>0.94</v>
      </c>
    </row>
    <row r="22" spans="7:72" x14ac:dyDescent="0.25">
      <c r="G22">
        <v>80</v>
      </c>
      <c r="H22">
        <f>15</f>
        <v>15</v>
      </c>
      <c r="I22">
        <v>7.6</v>
      </c>
      <c r="J22">
        <f t="shared" si="0"/>
        <v>7.6E-3</v>
      </c>
      <c r="K22">
        <f t="shared" si="1"/>
        <v>4.1666666666666666E-3</v>
      </c>
      <c r="L22">
        <f t="shared" si="2"/>
        <v>1.8240000000000001</v>
      </c>
      <c r="M22">
        <f t="shared" si="3"/>
        <v>132.41379310344826</v>
      </c>
      <c r="S22">
        <v>240</v>
      </c>
      <c r="T22">
        <v>101.1</v>
      </c>
      <c r="U22">
        <v>6.4799999999999996E-2</v>
      </c>
      <c r="V22" s="15">
        <v>25.7</v>
      </c>
      <c r="W22">
        <v>109.9</v>
      </c>
      <c r="X22">
        <v>6.8599999999999994E-2</v>
      </c>
      <c r="Y22">
        <v>2.5</v>
      </c>
      <c r="Z22">
        <v>1.6000000000000001E-3</v>
      </c>
      <c r="AA22">
        <v>23.8</v>
      </c>
      <c r="AB22">
        <v>7.2</v>
      </c>
      <c r="AC22">
        <f>15</f>
        <v>15</v>
      </c>
      <c r="AD22">
        <f t="shared" si="4"/>
        <v>4.1666666666666666E-3</v>
      </c>
      <c r="AE22">
        <f t="shared" si="5"/>
        <v>7.2000000000000007E-3</v>
      </c>
      <c r="AF22">
        <f t="shared" si="6"/>
        <v>1.7280000000000002</v>
      </c>
      <c r="AG22">
        <f t="shared" si="7"/>
        <v>125.44464609800363</v>
      </c>
      <c r="AH22" s="15">
        <f>AG22*BR47</f>
        <v>122.81030852994556</v>
      </c>
      <c r="AI22" s="18">
        <f t="shared" si="8"/>
        <v>0.14108156849365136</v>
      </c>
      <c r="AW22">
        <v>80</v>
      </c>
      <c r="AX22">
        <f>15</f>
        <v>15</v>
      </c>
      <c r="AY22">
        <v>7.2</v>
      </c>
      <c r="AZ22">
        <f t="shared" si="9"/>
        <v>7.2000000000000007E-3</v>
      </c>
      <c r="BA22">
        <f t="shared" si="10"/>
        <v>4.1666666666666666E-3</v>
      </c>
      <c r="BB22">
        <f t="shared" si="11"/>
        <v>1.7280000000000002</v>
      </c>
      <c r="BC22">
        <f t="shared" si="12"/>
        <v>125.44464609800363</v>
      </c>
      <c r="BD22" s="18">
        <f t="shared" si="13"/>
        <v>0.94736842105263175</v>
      </c>
      <c r="BK22" s="6">
        <v>11.2</v>
      </c>
      <c r="BL22" s="9">
        <v>1.6359999999999999</v>
      </c>
      <c r="BM22" s="6">
        <v>15.2</v>
      </c>
      <c r="BN22" s="9">
        <v>1.411</v>
      </c>
      <c r="BO22" s="6">
        <v>19.2</v>
      </c>
      <c r="BP22" s="9">
        <v>1.2230000000000001</v>
      </c>
      <c r="BQ22" s="6">
        <v>23.2</v>
      </c>
      <c r="BR22" s="9">
        <v>1.0640000000000001</v>
      </c>
      <c r="BS22" s="6">
        <v>27.2</v>
      </c>
      <c r="BT22" s="9">
        <v>0.93700000000000006</v>
      </c>
    </row>
    <row r="23" spans="7:72" x14ac:dyDescent="0.25">
      <c r="G23">
        <v>90</v>
      </c>
      <c r="H23">
        <v>15</v>
      </c>
      <c r="I23">
        <v>7.6</v>
      </c>
      <c r="J23">
        <f t="shared" si="0"/>
        <v>7.6E-3</v>
      </c>
      <c r="K23">
        <f t="shared" si="1"/>
        <v>4.1666666666666666E-3</v>
      </c>
      <c r="L23">
        <f t="shared" si="2"/>
        <v>1.8240000000000001</v>
      </c>
      <c r="M23">
        <f t="shared" si="3"/>
        <v>132.41379310344826</v>
      </c>
      <c r="AB23">
        <v>6.6</v>
      </c>
      <c r="AE23">
        <f t="shared" si="5"/>
        <v>6.6E-3</v>
      </c>
      <c r="AG23" s="1">
        <f>AVERAGE(AG14:AG22)</f>
        <v>127.57410768300059</v>
      </c>
      <c r="AH23" s="16">
        <f>AVERAGE(AH14:AH22)</f>
        <v>126.31230490018149</v>
      </c>
      <c r="AI23" s="19">
        <f>AVERAGE(AI14:AI22)</f>
        <v>0.11658908683254936</v>
      </c>
      <c r="AW23">
        <v>90</v>
      </c>
      <c r="AX23">
        <f>15</f>
        <v>15</v>
      </c>
      <c r="AY23">
        <v>7.1</v>
      </c>
      <c r="AZ23">
        <f t="shared" si="9"/>
        <v>7.0999999999999995E-3</v>
      </c>
      <c r="BA23">
        <f t="shared" si="10"/>
        <v>4.1666666666666666E-3</v>
      </c>
      <c r="BB23">
        <f t="shared" si="11"/>
        <v>1.704</v>
      </c>
      <c r="BC23">
        <f t="shared" si="12"/>
        <v>123.70235934664245</v>
      </c>
      <c r="BD23" s="18">
        <f t="shared" si="13"/>
        <v>0.93421052631578949</v>
      </c>
      <c r="BK23" s="6">
        <v>11.3</v>
      </c>
      <c r="BL23" s="9">
        <v>1.63</v>
      </c>
      <c r="BM23" s="6">
        <v>15.3</v>
      </c>
      <c r="BN23" s="9">
        <v>1.4059999999999999</v>
      </c>
      <c r="BO23" s="6">
        <v>19.3</v>
      </c>
      <c r="BP23" s="9">
        <v>1.2190000000000001</v>
      </c>
      <c r="BQ23" s="6">
        <v>23.3</v>
      </c>
      <c r="BR23" s="9">
        <v>1.06</v>
      </c>
      <c r="BS23" s="6">
        <v>27.3</v>
      </c>
      <c r="BT23" s="9">
        <v>0.93400000000000005</v>
      </c>
    </row>
    <row r="24" spans="7:72" x14ac:dyDescent="0.25">
      <c r="G24">
        <v>100</v>
      </c>
      <c r="H24">
        <v>15</v>
      </c>
      <c r="I24">
        <v>7.8</v>
      </c>
      <c r="J24">
        <f t="shared" si="0"/>
        <v>7.7999999999999996E-3</v>
      </c>
      <c r="K24">
        <f t="shared" si="1"/>
        <v>4.1666666666666666E-3</v>
      </c>
      <c r="L24">
        <f t="shared" si="2"/>
        <v>1.8719999999999999</v>
      </c>
      <c r="M24">
        <f t="shared" si="3"/>
        <v>135.89836660617058</v>
      </c>
      <c r="AW24">
        <v>100</v>
      </c>
      <c r="AX24">
        <f>15</f>
        <v>15</v>
      </c>
      <c r="AY24">
        <v>7.1</v>
      </c>
      <c r="AZ24">
        <f t="shared" si="9"/>
        <v>7.0999999999999995E-3</v>
      </c>
      <c r="BA24">
        <f t="shared" si="10"/>
        <v>4.1666666666666666E-3</v>
      </c>
      <c r="BB24">
        <f t="shared" si="11"/>
        <v>1.704</v>
      </c>
      <c r="BC24">
        <f t="shared" si="12"/>
        <v>123.70235934664245</v>
      </c>
      <c r="BD24" s="18">
        <f t="shared" si="13"/>
        <v>0.91025641025641024</v>
      </c>
      <c r="BK24" s="6">
        <v>11.4</v>
      </c>
      <c r="BL24" s="9">
        <v>1.6240000000000001</v>
      </c>
      <c r="BM24" s="6">
        <v>15.4</v>
      </c>
      <c r="BN24" s="9">
        <v>1.401</v>
      </c>
      <c r="BO24" s="6">
        <v>19.399999999999999</v>
      </c>
      <c r="BP24" s="9">
        <v>1.214</v>
      </c>
      <c r="BQ24" s="6">
        <v>23.4</v>
      </c>
      <c r="BR24" s="9">
        <v>1.056</v>
      </c>
      <c r="BS24" s="6">
        <v>27.4</v>
      </c>
      <c r="BT24" s="9">
        <v>0.93200000000000005</v>
      </c>
    </row>
    <row r="25" spans="7:72" x14ac:dyDescent="0.25">
      <c r="G25">
        <v>110</v>
      </c>
      <c r="H25">
        <v>15</v>
      </c>
      <c r="I25">
        <v>8.1999999999999993</v>
      </c>
      <c r="J25">
        <f t="shared" si="0"/>
        <v>8.199999999999999E-3</v>
      </c>
      <c r="K25">
        <f t="shared" si="1"/>
        <v>4.1666666666666666E-3</v>
      </c>
      <c r="L25">
        <f t="shared" si="2"/>
        <v>1.9679999999999997</v>
      </c>
      <c r="M25">
        <f t="shared" si="3"/>
        <v>142.86751361161521</v>
      </c>
      <c r="AW25">
        <v>110</v>
      </c>
      <c r="AX25">
        <f>15</f>
        <v>15</v>
      </c>
      <c r="AY25">
        <v>7.1</v>
      </c>
      <c r="AZ25">
        <f t="shared" si="9"/>
        <v>7.0999999999999995E-3</v>
      </c>
      <c r="BA25">
        <f t="shared" si="10"/>
        <v>4.1666666666666666E-3</v>
      </c>
      <c r="BB25">
        <f t="shared" si="11"/>
        <v>1.704</v>
      </c>
      <c r="BC25">
        <f t="shared" si="12"/>
        <v>123.70235934664245</v>
      </c>
      <c r="BD25" s="18">
        <f t="shared" si="13"/>
        <v>0.86585365853658547</v>
      </c>
      <c r="BK25" s="6">
        <v>11.5</v>
      </c>
      <c r="BL25" s="9">
        <v>1.6180000000000001</v>
      </c>
      <c r="BM25" s="6">
        <v>15.5</v>
      </c>
      <c r="BN25" s="9">
        <v>1.3959999999999999</v>
      </c>
      <c r="BO25" s="6">
        <v>19.5</v>
      </c>
      <c r="BP25" s="9">
        <v>1.21</v>
      </c>
      <c r="BQ25" s="6">
        <v>23.5</v>
      </c>
      <c r="BR25" s="9">
        <v>1.0529999999999999</v>
      </c>
      <c r="BS25" s="6">
        <v>27.5</v>
      </c>
      <c r="BT25" s="9">
        <v>0.92900000000000005</v>
      </c>
    </row>
    <row r="26" spans="7:72" x14ac:dyDescent="0.25">
      <c r="G26">
        <v>120</v>
      </c>
      <c r="H26">
        <v>15</v>
      </c>
      <c r="I26">
        <v>8</v>
      </c>
      <c r="J26">
        <f t="shared" si="0"/>
        <v>8.0000000000000002E-3</v>
      </c>
      <c r="K26">
        <f t="shared" si="1"/>
        <v>4.1666666666666666E-3</v>
      </c>
      <c r="L26">
        <f t="shared" si="2"/>
        <v>1.9200000000000002</v>
      </c>
      <c r="M26">
        <f t="shared" si="3"/>
        <v>139.38294010889291</v>
      </c>
      <c r="AW26">
        <v>120</v>
      </c>
      <c r="AX26">
        <f>15</f>
        <v>15</v>
      </c>
      <c r="AY26">
        <v>7.1</v>
      </c>
      <c r="AZ26">
        <f t="shared" si="9"/>
        <v>7.0999999999999995E-3</v>
      </c>
      <c r="BA26">
        <f t="shared" si="10"/>
        <v>4.1666666666666666E-3</v>
      </c>
      <c r="BB26">
        <f t="shared" si="11"/>
        <v>1.704</v>
      </c>
      <c r="BC26">
        <f t="shared" si="12"/>
        <v>123.70235934664245</v>
      </c>
      <c r="BD26" s="18">
        <f t="shared" si="13"/>
        <v>0.88749999999999996</v>
      </c>
      <c r="BK26" s="6">
        <v>11.6</v>
      </c>
      <c r="BL26" s="9">
        <v>1.611</v>
      </c>
      <c r="BM26" s="6">
        <v>15.6</v>
      </c>
      <c r="BN26" s="9">
        <v>1.391</v>
      </c>
      <c r="BO26" s="6">
        <v>19.600000000000001</v>
      </c>
      <c r="BP26" s="9">
        <v>1.206</v>
      </c>
      <c r="BQ26" s="6">
        <v>23.6</v>
      </c>
      <c r="BR26" s="9">
        <v>1.0489999999999999</v>
      </c>
      <c r="BS26" s="6">
        <v>27.6</v>
      </c>
      <c r="BT26" s="9">
        <v>0.92600000000000005</v>
      </c>
    </row>
    <row r="27" spans="7:72" x14ac:dyDescent="0.25">
      <c r="M27" s="1">
        <f>AVERAGE(M14:M26)</f>
        <v>133.48596956582438</v>
      </c>
      <c r="BC27" s="1">
        <f>AVERAGE(BC14:BC26)</f>
        <v>124.2384475778305</v>
      </c>
      <c r="BD27" s="19">
        <f>AVERAGE(BD14:BD26)</f>
        <v>0.93466259891923609</v>
      </c>
      <c r="BK27" s="6">
        <v>11.7</v>
      </c>
      <c r="BL27" s="9">
        <v>1.605</v>
      </c>
      <c r="BM27" s="6">
        <v>15.7</v>
      </c>
      <c r="BN27" s="9">
        <v>1.3859999999999999</v>
      </c>
      <c r="BO27" s="6">
        <v>19.7</v>
      </c>
      <c r="BP27" s="9">
        <v>1.2010000000000001</v>
      </c>
      <c r="BQ27" s="6">
        <v>23.7</v>
      </c>
      <c r="BR27" s="9">
        <v>1.0449999999999999</v>
      </c>
      <c r="BS27" s="6">
        <v>27.7</v>
      </c>
      <c r="BT27" s="9">
        <v>0.92400000000000004</v>
      </c>
    </row>
    <row r="28" spans="7:72" x14ac:dyDescent="0.25">
      <c r="BK28" s="6">
        <v>11.8</v>
      </c>
      <c r="BL28" s="9">
        <v>1.6</v>
      </c>
      <c r="BM28" s="6">
        <v>15.8</v>
      </c>
      <c r="BN28" s="9">
        <v>1.381</v>
      </c>
      <c r="BO28" s="6">
        <v>19.8</v>
      </c>
      <c r="BP28" s="9">
        <v>1.1970000000000001</v>
      </c>
      <c r="BQ28" s="6">
        <v>23.8</v>
      </c>
      <c r="BR28" s="9">
        <v>1.042</v>
      </c>
      <c r="BS28" s="6">
        <v>27.8</v>
      </c>
      <c r="BT28" s="9">
        <v>0.92100000000000004</v>
      </c>
    </row>
    <row r="29" spans="7:72" x14ac:dyDescent="0.25">
      <c r="BK29" s="6">
        <v>11.9</v>
      </c>
      <c r="BL29" s="9">
        <v>1.5940000000000001</v>
      </c>
      <c r="BM29" s="6">
        <v>15.9</v>
      </c>
      <c r="BN29" s="9">
        <v>1.3759999999999999</v>
      </c>
      <c r="BO29" s="6">
        <v>19.899999999999999</v>
      </c>
      <c r="BP29" s="9">
        <v>1.1930000000000001</v>
      </c>
      <c r="BQ29" s="6">
        <v>23.9</v>
      </c>
      <c r="BR29" s="9">
        <v>1.038</v>
      </c>
      <c r="BS29" s="6">
        <v>27.9</v>
      </c>
      <c r="BT29" s="9">
        <v>0.91800000000000004</v>
      </c>
    </row>
    <row r="30" spans="7:72" x14ac:dyDescent="0.25">
      <c r="BK30" s="6">
        <v>12</v>
      </c>
      <c r="BL30" s="9">
        <v>1.5880000000000001</v>
      </c>
      <c r="BM30" s="6">
        <v>16</v>
      </c>
      <c r="BN30" s="9">
        <v>1.371</v>
      </c>
      <c r="BO30" s="6">
        <v>20</v>
      </c>
      <c r="BP30" s="9">
        <v>1.1890000000000001</v>
      </c>
      <c r="BQ30" s="6">
        <v>24</v>
      </c>
      <c r="BR30" s="9">
        <v>1.0349999999999999</v>
      </c>
      <c r="BS30" s="6">
        <v>28</v>
      </c>
      <c r="BT30" s="9">
        <v>0.91500000000000004</v>
      </c>
    </row>
    <row r="31" spans="7:72" x14ac:dyDescent="0.25">
      <c r="BK31" s="6">
        <v>12.1</v>
      </c>
      <c r="BL31" s="9">
        <v>1.5820000000000001</v>
      </c>
      <c r="BM31" s="6">
        <v>16.100000000000001</v>
      </c>
      <c r="BN31" s="9">
        <v>1.3660000000000001</v>
      </c>
      <c r="BO31" s="6">
        <v>20.100000000000001</v>
      </c>
      <c r="BP31" s="9">
        <v>1.1850000000000001</v>
      </c>
      <c r="BQ31" s="6">
        <v>24.1</v>
      </c>
      <c r="BR31" s="9">
        <v>1.0309999999999999</v>
      </c>
      <c r="BS31" s="6">
        <v>28.1</v>
      </c>
      <c r="BT31" s="9">
        <v>0.91300000000000003</v>
      </c>
    </row>
    <row r="32" spans="7:72" x14ac:dyDescent="0.25">
      <c r="BK32" s="6">
        <v>12.2</v>
      </c>
      <c r="BL32" s="9">
        <v>1.5760000000000001</v>
      </c>
      <c r="BM32" s="6">
        <v>16.2</v>
      </c>
      <c r="BN32" s="9">
        <v>1.361</v>
      </c>
      <c r="BO32" s="6">
        <v>20.2</v>
      </c>
      <c r="BP32" s="9">
        <v>1.18</v>
      </c>
      <c r="BQ32" s="6">
        <v>24.2</v>
      </c>
      <c r="BR32" s="9">
        <v>1.028</v>
      </c>
      <c r="BS32" s="6">
        <v>28.2</v>
      </c>
      <c r="BT32" s="9">
        <v>0.91</v>
      </c>
    </row>
    <row r="33" spans="63:72" x14ac:dyDescent="0.25">
      <c r="BK33" s="6">
        <v>12.3</v>
      </c>
      <c r="BL33" s="9">
        <v>1.57</v>
      </c>
      <c r="BM33" s="6">
        <v>16.3</v>
      </c>
      <c r="BN33" s="9">
        <v>1.3560000000000001</v>
      </c>
      <c r="BO33" s="6">
        <v>20.3</v>
      </c>
      <c r="BP33" s="9">
        <v>1.1759999999999999</v>
      </c>
      <c r="BQ33" s="6">
        <v>24.3</v>
      </c>
      <c r="BR33" s="9">
        <v>1.024</v>
      </c>
      <c r="BS33" s="6">
        <v>28.3</v>
      </c>
      <c r="BT33" s="9">
        <v>0.90800000000000003</v>
      </c>
    </row>
    <row r="34" spans="63:72" x14ac:dyDescent="0.25">
      <c r="BK34" s="6">
        <v>12.4</v>
      </c>
      <c r="BL34" s="9">
        <v>1.5640000000000001</v>
      </c>
      <c r="BM34" s="6">
        <v>16.399999999999999</v>
      </c>
      <c r="BN34" s="9">
        <v>1.351</v>
      </c>
      <c r="BO34" s="6">
        <v>20.399999999999999</v>
      </c>
      <c r="BP34" s="9">
        <v>1.1719999999999999</v>
      </c>
      <c r="BQ34" s="6">
        <v>24.4</v>
      </c>
      <c r="BR34" s="9">
        <v>1.0209999999999999</v>
      </c>
      <c r="BS34" s="6">
        <v>28.4</v>
      </c>
      <c r="BT34" s="9">
        <v>0.90500000000000003</v>
      </c>
    </row>
    <row r="35" spans="63:72" x14ac:dyDescent="0.25">
      <c r="BK35" s="6">
        <v>12.5</v>
      </c>
      <c r="BL35" s="9">
        <v>1.5580000000000001</v>
      </c>
      <c r="BM35" s="6">
        <v>16.5</v>
      </c>
      <c r="BN35" s="9">
        <v>1.347</v>
      </c>
      <c r="BO35" s="6">
        <v>20.5</v>
      </c>
      <c r="BP35" s="9">
        <v>1.1679999999999999</v>
      </c>
      <c r="BQ35" s="6">
        <v>24.5</v>
      </c>
      <c r="BR35" s="9">
        <v>1.0169999999999999</v>
      </c>
      <c r="BS35" s="6">
        <v>28.5</v>
      </c>
      <c r="BT35" s="9">
        <v>0.90200000000000002</v>
      </c>
    </row>
    <row r="36" spans="63:72" x14ac:dyDescent="0.25">
      <c r="BK36" s="6">
        <v>12.6</v>
      </c>
      <c r="BL36" s="9">
        <v>1.5529999999999999</v>
      </c>
      <c r="BM36" s="6">
        <v>16.600000000000001</v>
      </c>
      <c r="BN36" s="9">
        <v>1.3420000000000001</v>
      </c>
      <c r="BO36" s="6">
        <v>20.6</v>
      </c>
      <c r="BP36" s="9">
        <v>1.1639999999999999</v>
      </c>
      <c r="BQ36" s="6">
        <v>24.6</v>
      </c>
      <c r="BR36" s="9">
        <v>1.014</v>
      </c>
      <c r="BS36" s="6">
        <v>28.6</v>
      </c>
      <c r="BT36" s="9">
        <v>0.9</v>
      </c>
    </row>
    <row r="37" spans="63:72" x14ac:dyDescent="0.25">
      <c r="BK37" s="6">
        <v>12.7</v>
      </c>
      <c r="BL37" s="9">
        <v>1.5469999999999999</v>
      </c>
      <c r="BM37" s="6">
        <v>16.7</v>
      </c>
      <c r="BN37" s="9">
        <v>1.337</v>
      </c>
      <c r="BO37" s="6">
        <v>20.7</v>
      </c>
      <c r="BP37" s="9">
        <v>1.1599999999999999</v>
      </c>
      <c r="BQ37" s="6">
        <v>24.7</v>
      </c>
      <c r="BR37" s="9">
        <v>1.01</v>
      </c>
      <c r="BS37" s="6">
        <v>28.7</v>
      </c>
      <c r="BT37" s="9">
        <v>0.89700000000000002</v>
      </c>
    </row>
    <row r="38" spans="63:72" x14ac:dyDescent="0.25">
      <c r="BK38" s="6">
        <v>12.8</v>
      </c>
      <c r="BL38" s="9">
        <v>1.5409999999999999</v>
      </c>
      <c r="BM38" s="6">
        <v>16.8</v>
      </c>
      <c r="BN38" s="9">
        <v>1.3320000000000001</v>
      </c>
      <c r="BO38" s="6">
        <v>20.8</v>
      </c>
      <c r="BP38" s="9">
        <v>1.1559999999999999</v>
      </c>
      <c r="BQ38" s="6">
        <v>24.8</v>
      </c>
      <c r="BR38" s="9">
        <v>1.0069999999999999</v>
      </c>
      <c r="BS38" s="6">
        <v>28.8</v>
      </c>
      <c r="BT38" s="9">
        <v>0.89400000000000002</v>
      </c>
    </row>
    <row r="39" spans="63:72" x14ac:dyDescent="0.25">
      <c r="BK39" s="6">
        <v>12.9</v>
      </c>
      <c r="BL39" s="9">
        <v>1.536</v>
      </c>
      <c r="BM39" s="6">
        <v>16.899999999999999</v>
      </c>
      <c r="BN39" s="9">
        <v>1.327</v>
      </c>
      <c r="BO39" s="6">
        <v>20.9</v>
      </c>
      <c r="BP39" s="9">
        <v>1.1519999999999999</v>
      </c>
      <c r="BQ39" s="6">
        <v>24.9</v>
      </c>
      <c r="BR39" s="9">
        <v>1.0029999999999999</v>
      </c>
      <c r="BS39" s="6">
        <v>28.9</v>
      </c>
      <c r="BT39" s="9">
        <v>0.89200000000000002</v>
      </c>
    </row>
    <row r="40" spans="63:72" x14ac:dyDescent="0.25">
      <c r="BK40" s="6">
        <v>13</v>
      </c>
      <c r="BL40" s="9">
        <v>1.53</v>
      </c>
      <c r="BM40" s="6">
        <v>17</v>
      </c>
      <c r="BN40" s="9">
        <v>1.323</v>
      </c>
      <c r="BO40" s="6">
        <v>21</v>
      </c>
      <c r="BP40" s="9">
        <v>1.1479999999999999</v>
      </c>
      <c r="BQ40" s="6">
        <v>25</v>
      </c>
      <c r="BR40" s="9">
        <v>1</v>
      </c>
      <c r="BS40" s="6">
        <v>29</v>
      </c>
      <c r="BT40" s="9">
        <v>0.88900000000000001</v>
      </c>
    </row>
    <row r="41" spans="63:72" x14ac:dyDescent="0.25">
      <c r="BK41" s="6">
        <v>13.1</v>
      </c>
      <c r="BL41" s="9">
        <v>1.524</v>
      </c>
      <c r="BM41" s="6">
        <v>17.100000000000001</v>
      </c>
      <c r="BN41" s="9">
        <v>1.3180000000000001</v>
      </c>
      <c r="BO41" s="6">
        <v>21.1</v>
      </c>
      <c r="BP41" s="9">
        <v>1.1439999999999999</v>
      </c>
      <c r="BQ41" s="6">
        <v>25.1</v>
      </c>
      <c r="BR41" s="9">
        <v>0.997</v>
      </c>
      <c r="BS41" s="6">
        <v>29.1</v>
      </c>
      <c r="BT41" s="9">
        <v>0.88700000000000001</v>
      </c>
    </row>
    <row r="42" spans="63:72" x14ac:dyDescent="0.25">
      <c r="BK42" s="6">
        <v>13.2</v>
      </c>
      <c r="BL42" s="9">
        <v>1.5189999999999999</v>
      </c>
      <c r="BM42" s="6">
        <v>17.2</v>
      </c>
      <c r="BN42" s="9">
        <v>1.3129999999999999</v>
      </c>
      <c r="BO42" s="6">
        <v>21.2</v>
      </c>
      <c r="BP42" s="9">
        <v>1.1399999999999999</v>
      </c>
      <c r="BQ42" s="6">
        <v>25.2</v>
      </c>
      <c r="BR42" s="9">
        <v>0.99399999999999999</v>
      </c>
      <c r="BS42" s="6">
        <v>29.2</v>
      </c>
      <c r="BT42" s="9">
        <v>0.88400000000000001</v>
      </c>
    </row>
    <row r="43" spans="63:72" x14ac:dyDescent="0.25">
      <c r="BK43" s="6">
        <v>13.3</v>
      </c>
      <c r="BL43" s="9">
        <v>1.5129999999999999</v>
      </c>
      <c r="BM43" s="6">
        <v>17.3</v>
      </c>
      <c r="BN43" s="9">
        <v>1.3080000000000001</v>
      </c>
      <c r="BO43" s="6">
        <v>21.3</v>
      </c>
      <c r="BP43" s="9">
        <v>1.1359999999999999</v>
      </c>
      <c r="BQ43" s="6">
        <v>25.3</v>
      </c>
      <c r="BR43" s="9">
        <v>0.99099999999999999</v>
      </c>
      <c r="BS43" s="6">
        <v>29.3</v>
      </c>
      <c r="BT43" s="9">
        <v>0.88200000000000001</v>
      </c>
    </row>
    <row r="44" spans="63:72" x14ac:dyDescent="0.25">
      <c r="BK44" s="6">
        <v>13.4</v>
      </c>
      <c r="BL44" s="9">
        <v>1.508</v>
      </c>
      <c r="BM44" s="6">
        <v>17.399999999999999</v>
      </c>
      <c r="BN44" s="9">
        <v>1.304</v>
      </c>
      <c r="BO44" s="6">
        <v>21.4</v>
      </c>
      <c r="BP44" s="9">
        <v>1.1319999999999999</v>
      </c>
      <c r="BQ44" s="6">
        <v>25.4</v>
      </c>
      <c r="BR44" s="9">
        <v>0.98799999999999999</v>
      </c>
      <c r="BS44" s="6">
        <v>29.4</v>
      </c>
      <c r="BT44" s="9">
        <v>0.879</v>
      </c>
    </row>
    <row r="45" spans="63:72" x14ac:dyDescent="0.25">
      <c r="BK45" s="6">
        <v>13.5</v>
      </c>
      <c r="BL45" s="9">
        <v>1.502</v>
      </c>
      <c r="BM45" s="6">
        <v>17.5</v>
      </c>
      <c r="BN45" s="9">
        <v>1.2989999999999999</v>
      </c>
      <c r="BO45" s="6">
        <v>21.5</v>
      </c>
      <c r="BP45" s="9">
        <v>1.1279999999999999</v>
      </c>
      <c r="BQ45" s="6">
        <v>25.5</v>
      </c>
      <c r="BR45" s="9">
        <v>0.98499999999999999</v>
      </c>
      <c r="BS45" s="6">
        <v>29.5</v>
      </c>
      <c r="BT45" s="9">
        <v>0.877</v>
      </c>
    </row>
    <row r="46" spans="63:72" x14ac:dyDescent="0.25">
      <c r="BK46" s="6">
        <v>13.6</v>
      </c>
      <c r="BL46" s="9">
        <v>1.496</v>
      </c>
      <c r="BM46" s="6">
        <v>17.600000000000001</v>
      </c>
      <c r="BN46" s="9">
        <v>1.294</v>
      </c>
      <c r="BO46" s="6">
        <v>21.6</v>
      </c>
      <c r="BP46" s="9">
        <v>1.1240000000000001</v>
      </c>
      <c r="BQ46" s="6">
        <v>25.6</v>
      </c>
      <c r="BR46" s="9">
        <v>0.98199999999999998</v>
      </c>
      <c r="BS46" s="6">
        <v>29.6</v>
      </c>
      <c r="BT46" s="9">
        <v>0.874</v>
      </c>
    </row>
    <row r="47" spans="63:72" x14ac:dyDescent="0.25">
      <c r="BK47" s="6">
        <v>13.7</v>
      </c>
      <c r="BL47" s="9">
        <v>1.4910000000000001</v>
      </c>
      <c r="BM47" s="6">
        <v>17.7</v>
      </c>
      <c r="BN47" s="9">
        <v>1.29</v>
      </c>
      <c r="BO47" s="6">
        <v>21.7</v>
      </c>
      <c r="BP47" s="9">
        <v>1.1200000000000001</v>
      </c>
      <c r="BQ47" s="6">
        <v>25.7</v>
      </c>
      <c r="BR47" s="9">
        <v>0.97899999999999998</v>
      </c>
      <c r="BS47" s="6">
        <v>29.7</v>
      </c>
      <c r="BT47" s="9">
        <v>0.871</v>
      </c>
    </row>
    <row r="48" spans="63:72" x14ac:dyDescent="0.25">
      <c r="BK48" s="6">
        <v>13.8</v>
      </c>
      <c r="BL48" s="9">
        <v>1.486</v>
      </c>
      <c r="BM48" s="6">
        <v>17.8</v>
      </c>
      <c r="BN48" s="9">
        <v>1.2849999999999999</v>
      </c>
      <c r="BO48" s="6">
        <v>21.8</v>
      </c>
      <c r="BP48" s="9">
        <v>1.1160000000000001</v>
      </c>
      <c r="BQ48" s="6">
        <v>25.8</v>
      </c>
      <c r="BR48" s="9">
        <v>0.97699999999999998</v>
      </c>
      <c r="BS48" s="6">
        <v>29.8</v>
      </c>
      <c r="BT48" s="9">
        <v>0.86899999999999999</v>
      </c>
    </row>
    <row r="49" spans="7:72" x14ac:dyDescent="0.25">
      <c r="BK49" s="6">
        <v>13.9</v>
      </c>
      <c r="BL49" s="9">
        <v>1.48</v>
      </c>
      <c r="BM49" s="6">
        <v>17.899999999999999</v>
      </c>
      <c r="BN49" s="9">
        <v>1.2809999999999999</v>
      </c>
      <c r="BO49" s="6">
        <v>21.9</v>
      </c>
      <c r="BP49" s="9">
        <v>1.1120000000000001</v>
      </c>
      <c r="BQ49" s="6">
        <v>25.9</v>
      </c>
      <c r="BR49" s="9">
        <v>0.97399999999999998</v>
      </c>
      <c r="BS49" s="6">
        <v>29.9</v>
      </c>
      <c r="BT49" s="9">
        <v>0.86599999999999999</v>
      </c>
    </row>
    <row r="62" spans="7:72" x14ac:dyDescent="0.25">
      <c r="T62" s="1" t="s">
        <v>4</v>
      </c>
      <c r="W62" s="1" t="s">
        <v>5</v>
      </c>
      <c r="Y62" s="1" t="s">
        <v>6</v>
      </c>
    </row>
    <row r="63" spans="7:72" x14ac:dyDescent="0.25">
      <c r="G63" s="1" t="s">
        <v>0</v>
      </c>
      <c r="H63" s="1" t="s">
        <v>1</v>
      </c>
      <c r="I63" s="1" t="s">
        <v>2</v>
      </c>
      <c r="J63" s="13" t="s">
        <v>3</v>
      </c>
      <c r="K63" s="13" t="s">
        <v>15</v>
      </c>
      <c r="L63" s="13" t="s">
        <v>16</v>
      </c>
      <c r="M63" s="13" t="s">
        <v>17</v>
      </c>
      <c r="S63" t="s">
        <v>0</v>
      </c>
      <c r="T63" t="s">
        <v>7</v>
      </c>
      <c r="U63" t="s">
        <v>8</v>
      </c>
      <c r="V63" s="15" t="s">
        <v>9</v>
      </c>
      <c r="W63" t="s">
        <v>7</v>
      </c>
      <c r="X63" t="s">
        <v>8</v>
      </c>
      <c r="Y63" t="s">
        <v>7</v>
      </c>
      <c r="Z63" t="s">
        <v>8</v>
      </c>
      <c r="AA63" t="s">
        <v>9</v>
      </c>
      <c r="AB63" t="s">
        <v>10</v>
      </c>
      <c r="AC63" t="s">
        <v>1</v>
      </c>
      <c r="AD63" s="13" t="s">
        <v>15</v>
      </c>
      <c r="AE63" s="13" t="s">
        <v>19</v>
      </c>
      <c r="AF63" s="13" t="s">
        <v>20</v>
      </c>
      <c r="AG63" s="13" t="s">
        <v>21</v>
      </c>
      <c r="AH63" s="14" t="s">
        <v>22</v>
      </c>
      <c r="AI63" s="13" t="s">
        <v>23</v>
      </c>
      <c r="AW63" t="s">
        <v>0</v>
      </c>
      <c r="AX63" t="s">
        <v>1</v>
      </c>
      <c r="AY63" t="s">
        <v>2</v>
      </c>
      <c r="AZ63" s="13" t="s">
        <v>3</v>
      </c>
      <c r="BA63" s="13" t="s">
        <v>15</v>
      </c>
      <c r="BB63" s="13" t="s">
        <v>16</v>
      </c>
      <c r="BC63" s="13" t="s">
        <v>17</v>
      </c>
      <c r="BD63" s="13" t="s">
        <v>24</v>
      </c>
    </row>
    <row r="64" spans="7:72" hidden="1" x14ac:dyDescent="0.25">
      <c r="G64">
        <v>0</v>
      </c>
      <c r="H64">
        <f>15</f>
        <v>15</v>
      </c>
      <c r="I64">
        <v>7.1</v>
      </c>
      <c r="J64">
        <f t="shared" ref="J64:J76" si="14">I64*10^-3</f>
        <v>7.0999999999999995E-3</v>
      </c>
      <c r="K64">
        <f t="shared" ref="K64:K76" si="15">H64/3600</f>
        <v>4.1666666666666666E-3</v>
      </c>
      <c r="L64">
        <f t="shared" ref="L64:L76" si="16">J64/K64</f>
        <v>1.704</v>
      </c>
      <c r="M64">
        <f t="shared" ref="M64:M76" si="17">J64/(K64*$O$8)</f>
        <v>123.70235934664245</v>
      </c>
      <c r="S64" t="s">
        <v>0</v>
      </c>
      <c r="T64" t="s">
        <v>7</v>
      </c>
      <c r="U64" t="s">
        <v>8</v>
      </c>
      <c r="V64" s="15" t="s">
        <v>9</v>
      </c>
      <c r="W64" t="s">
        <v>7</v>
      </c>
      <c r="X64" t="s">
        <v>8</v>
      </c>
      <c r="Y64" t="s">
        <v>7</v>
      </c>
      <c r="Z64" t="s">
        <v>8</v>
      </c>
      <c r="AA64" t="s">
        <v>9</v>
      </c>
      <c r="AB64" t="s">
        <v>10</v>
      </c>
      <c r="AC64" t="s">
        <v>1</v>
      </c>
      <c r="AD64" s="13" t="s">
        <v>15</v>
      </c>
      <c r="AE64" s="13" t="s">
        <v>19</v>
      </c>
      <c r="AF64" s="13" t="s">
        <v>20</v>
      </c>
      <c r="AG64" s="13" t="s">
        <v>21</v>
      </c>
      <c r="AH64" s="14" t="s">
        <v>22</v>
      </c>
      <c r="AI64" s="13"/>
      <c r="AW64" t="s">
        <v>0</v>
      </c>
      <c r="AX64" t="s">
        <v>1</v>
      </c>
      <c r="AY64" t="s">
        <v>2</v>
      </c>
      <c r="AZ64" s="17" t="s">
        <v>3</v>
      </c>
      <c r="BA64" s="13" t="s">
        <v>15</v>
      </c>
      <c r="BB64" s="13" t="s">
        <v>16</v>
      </c>
      <c r="BC64" s="13" t="s">
        <v>17</v>
      </c>
      <c r="BD64" t="s">
        <v>25</v>
      </c>
    </row>
    <row r="65" spans="7:56" x14ac:dyDescent="0.25">
      <c r="G65">
        <v>10</v>
      </c>
      <c r="H65">
        <f>15</f>
        <v>15</v>
      </c>
      <c r="I65">
        <v>7.1</v>
      </c>
      <c r="J65">
        <f t="shared" si="14"/>
        <v>7.0999999999999995E-3</v>
      </c>
      <c r="K65">
        <f t="shared" si="15"/>
        <v>4.1666666666666666E-3</v>
      </c>
      <c r="L65">
        <f t="shared" si="16"/>
        <v>1.704</v>
      </c>
      <c r="M65">
        <f t="shared" si="17"/>
        <v>123.70235934664245</v>
      </c>
      <c r="S65">
        <v>0</v>
      </c>
      <c r="T65">
        <v>258.2</v>
      </c>
      <c r="U65">
        <v>0.1739</v>
      </c>
      <c r="V65" s="15">
        <v>23.1</v>
      </c>
      <c r="W65">
        <v>257.89999999999998</v>
      </c>
      <c r="X65">
        <v>0.1724</v>
      </c>
      <c r="Y65">
        <v>15.5</v>
      </c>
      <c r="Z65">
        <v>1.04E-2</v>
      </c>
      <c r="AA65">
        <v>22.8</v>
      </c>
      <c r="AB65">
        <v>8.8000000000000007</v>
      </c>
      <c r="AC65">
        <f>15</f>
        <v>15</v>
      </c>
      <c r="AD65">
        <f t="shared" ref="AD65:AD73" si="18">AC65/3600</f>
        <v>4.1666666666666666E-3</v>
      </c>
      <c r="AE65">
        <f t="shared" ref="AE65:AE73" si="19">AB65*10^-3</f>
        <v>8.8000000000000005E-3</v>
      </c>
      <c r="AF65">
        <f t="shared" ref="AF65:AF73" si="20">AE65/AD65</f>
        <v>2.1120000000000001</v>
      </c>
      <c r="AG65">
        <f t="shared" ref="AG65:AG73" si="21">AE65/(AD65*$O$8)</f>
        <v>153.32123411978222</v>
      </c>
      <c r="AH65" s="15">
        <f>AG65*BR21</f>
        <v>163.59375680580763</v>
      </c>
      <c r="AI65" s="18">
        <f t="shared" ref="AI65:AI73" si="22">($AH$65-AH65)/$AH$65</f>
        <v>0</v>
      </c>
      <c r="AW65">
        <v>0</v>
      </c>
      <c r="AX65">
        <f>15</f>
        <v>15</v>
      </c>
      <c r="AY65">
        <v>4</v>
      </c>
      <c r="AZ65">
        <f t="shared" ref="AZ65:AZ77" si="23">AY65*10^-3</f>
        <v>4.0000000000000001E-3</v>
      </c>
      <c r="BA65">
        <f t="shared" ref="BA65:BA77" si="24">AX65/3600</f>
        <v>4.1666666666666666E-3</v>
      </c>
      <c r="BB65">
        <f t="shared" ref="BB65:BB77" si="25">AZ65/BA65</f>
        <v>0.96000000000000008</v>
      </c>
      <c r="BC65">
        <f t="shared" ref="BC65:BC77" si="26">AZ65/(BA65*$O$8)</f>
        <v>69.691470054446455</v>
      </c>
      <c r="BD65" s="18">
        <f t="shared" ref="BD65:BD77" si="27">(BC65/M65)</f>
        <v>0.56338028169014087</v>
      </c>
    </row>
    <row r="66" spans="7:56" x14ac:dyDescent="0.25">
      <c r="G66">
        <v>20</v>
      </c>
      <c r="H66">
        <f>15</f>
        <v>15</v>
      </c>
      <c r="I66">
        <v>7.2</v>
      </c>
      <c r="J66">
        <f t="shared" si="14"/>
        <v>7.2000000000000007E-3</v>
      </c>
      <c r="K66">
        <f t="shared" si="15"/>
        <v>4.1666666666666666E-3</v>
      </c>
      <c r="L66">
        <f t="shared" si="16"/>
        <v>1.7280000000000002</v>
      </c>
      <c r="M66">
        <f t="shared" si="17"/>
        <v>125.44464609800363</v>
      </c>
      <c r="S66">
        <v>30</v>
      </c>
      <c r="T66">
        <v>267.5</v>
      </c>
      <c r="U66">
        <v>0.17799999999999999</v>
      </c>
      <c r="V66" s="15">
        <v>23.6</v>
      </c>
      <c r="W66">
        <v>274.60000000000002</v>
      </c>
      <c r="X66">
        <v>0.182</v>
      </c>
      <c r="Y66">
        <v>15.2</v>
      </c>
      <c r="Z66">
        <v>1.0200000000000001E-2</v>
      </c>
      <c r="AA66">
        <v>23</v>
      </c>
      <c r="AB66">
        <v>5.6</v>
      </c>
      <c r="AC66">
        <f>15</f>
        <v>15</v>
      </c>
      <c r="AD66">
        <f t="shared" si="18"/>
        <v>4.1666666666666666E-3</v>
      </c>
      <c r="AE66">
        <f t="shared" si="19"/>
        <v>5.5999999999999999E-3</v>
      </c>
      <c r="AF66">
        <f t="shared" si="20"/>
        <v>1.3440000000000001</v>
      </c>
      <c r="AG66">
        <f t="shared" si="21"/>
        <v>97.568058076225043</v>
      </c>
      <c r="AH66" s="15">
        <f>AG66*BR26</f>
        <v>102.34889292196006</v>
      </c>
      <c r="AI66" s="18">
        <f t="shared" si="22"/>
        <v>0.37437164522450384</v>
      </c>
      <c r="AW66">
        <v>10</v>
      </c>
      <c r="AX66">
        <f>15</f>
        <v>15</v>
      </c>
      <c r="AY66">
        <v>4.4000000000000004</v>
      </c>
      <c r="AZ66">
        <f t="shared" si="23"/>
        <v>4.4000000000000003E-3</v>
      </c>
      <c r="BA66">
        <f t="shared" si="24"/>
        <v>4.1666666666666666E-3</v>
      </c>
      <c r="BB66">
        <f t="shared" si="25"/>
        <v>1.056</v>
      </c>
      <c r="BC66">
        <f t="shared" si="26"/>
        <v>76.660617059891109</v>
      </c>
      <c r="BD66" s="18">
        <f t="shared" si="27"/>
        <v>0.61111111111111116</v>
      </c>
    </row>
    <row r="67" spans="7:56" x14ac:dyDescent="0.25">
      <c r="G67">
        <v>30</v>
      </c>
      <c r="H67">
        <f>15</f>
        <v>15</v>
      </c>
      <c r="I67">
        <v>7.2</v>
      </c>
      <c r="J67">
        <f t="shared" si="14"/>
        <v>7.2000000000000007E-3</v>
      </c>
      <c r="K67">
        <f t="shared" si="15"/>
        <v>4.1666666666666666E-3</v>
      </c>
      <c r="L67">
        <f t="shared" si="16"/>
        <v>1.7280000000000002</v>
      </c>
      <c r="M67">
        <f t="shared" si="17"/>
        <v>125.44464609800363</v>
      </c>
      <c r="S67">
        <v>60</v>
      </c>
      <c r="T67">
        <v>285.89999999999998</v>
      </c>
      <c r="U67">
        <v>0.18940000000000001</v>
      </c>
      <c r="V67" s="15">
        <v>24.1</v>
      </c>
      <c r="W67">
        <v>294.7</v>
      </c>
      <c r="X67">
        <v>0.19270000000000001</v>
      </c>
      <c r="Y67">
        <v>14.5</v>
      </c>
      <c r="Z67">
        <v>9.7000000000000003E-3</v>
      </c>
      <c r="AA67">
        <v>23.2</v>
      </c>
      <c r="AB67">
        <v>5.6</v>
      </c>
      <c r="AC67">
        <f>15</f>
        <v>15</v>
      </c>
      <c r="AD67">
        <f t="shared" si="18"/>
        <v>4.1666666666666666E-3</v>
      </c>
      <c r="AE67">
        <f t="shared" si="19"/>
        <v>5.5999999999999999E-3</v>
      </c>
      <c r="AF67">
        <f t="shared" si="20"/>
        <v>1.3440000000000001</v>
      </c>
      <c r="AG67">
        <f t="shared" si="21"/>
        <v>97.568058076225043</v>
      </c>
      <c r="AH67" s="15">
        <f>AG67*BR31</f>
        <v>100.59266787658801</v>
      </c>
      <c r="AI67" s="18">
        <f t="shared" si="22"/>
        <v>0.38510692681264386</v>
      </c>
      <c r="AW67">
        <v>20</v>
      </c>
      <c r="AX67">
        <f>15</f>
        <v>15</v>
      </c>
      <c r="AY67">
        <v>4.5</v>
      </c>
      <c r="AZ67">
        <f t="shared" si="23"/>
        <v>4.5000000000000005E-3</v>
      </c>
      <c r="BA67">
        <f t="shared" si="24"/>
        <v>4.1666666666666666E-3</v>
      </c>
      <c r="BB67">
        <f t="shared" si="25"/>
        <v>1.08</v>
      </c>
      <c r="BC67">
        <f t="shared" si="26"/>
        <v>78.402903811252273</v>
      </c>
      <c r="BD67" s="18">
        <f t="shared" si="27"/>
        <v>0.625</v>
      </c>
    </row>
    <row r="68" spans="7:56" x14ac:dyDescent="0.25">
      <c r="G68">
        <v>40</v>
      </c>
      <c r="H68">
        <f>15</f>
        <v>15</v>
      </c>
      <c r="I68">
        <v>7.2</v>
      </c>
      <c r="J68">
        <f t="shared" si="14"/>
        <v>7.2000000000000007E-3</v>
      </c>
      <c r="K68">
        <f t="shared" si="15"/>
        <v>4.1666666666666666E-3</v>
      </c>
      <c r="L68">
        <f t="shared" si="16"/>
        <v>1.7280000000000002</v>
      </c>
      <c r="M68">
        <f t="shared" si="17"/>
        <v>125.44464609800363</v>
      </c>
      <c r="S68">
        <v>90</v>
      </c>
      <c r="T68">
        <v>306.8</v>
      </c>
      <c r="U68">
        <v>0.20100000000000001</v>
      </c>
      <c r="V68" s="15">
        <v>24.4</v>
      </c>
      <c r="W68">
        <v>309.89999999999998</v>
      </c>
      <c r="X68">
        <v>0.20169999999999999</v>
      </c>
      <c r="Y68">
        <v>13.9</v>
      </c>
      <c r="Z68">
        <v>9.2999999999999992E-3</v>
      </c>
      <c r="AA68">
        <v>23.2</v>
      </c>
      <c r="AB68">
        <v>5.0999999999999996</v>
      </c>
      <c r="AC68">
        <f>15</f>
        <v>15</v>
      </c>
      <c r="AD68">
        <f t="shared" si="18"/>
        <v>4.1666666666666666E-3</v>
      </c>
      <c r="AE68">
        <f t="shared" si="19"/>
        <v>5.0999999999999995E-3</v>
      </c>
      <c r="AF68">
        <f t="shared" si="20"/>
        <v>1.224</v>
      </c>
      <c r="AG68">
        <f t="shared" si="21"/>
        <v>88.856624319419225</v>
      </c>
      <c r="AH68" s="15">
        <f>AG68*BR34</f>
        <v>90.722613430127026</v>
      </c>
      <c r="AI68" s="18">
        <f t="shared" si="22"/>
        <v>0.44543963534122871</v>
      </c>
      <c r="AW68">
        <v>30</v>
      </c>
      <c r="AX68">
        <f>15</f>
        <v>15</v>
      </c>
      <c r="AY68">
        <v>4.4000000000000004</v>
      </c>
      <c r="AZ68">
        <f t="shared" si="23"/>
        <v>4.4000000000000003E-3</v>
      </c>
      <c r="BA68">
        <f t="shared" si="24"/>
        <v>4.1666666666666666E-3</v>
      </c>
      <c r="BB68">
        <f t="shared" si="25"/>
        <v>1.056</v>
      </c>
      <c r="BC68">
        <f t="shared" si="26"/>
        <v>76.660617059891109</v>
      </c>
      <c r="BD68" s="18">
        <f t="shared" si="27"/>
        <v>0.61111111111111116</v>
      </c>
    </row>
    <row r="69" spans="7:56" x14ac:dyDescent="0.25">
      <c r="G69">
        <v>50</v>
      </c>
      <c r="H69">
        <f>15</f>
        <v>15</v>
      </c>
      <c r="I69">
        <v>7</v>
      </c>
      <c r="J69">
        <f t="shared" si="14"/>
        <v>7.0000000000000001E-3</v>
      </c>
      <c r="K69">
        <f t="shared" si="15"/>
        <v>4.1666666666666666E-3</v>
      </c>
      <c r="L69">
        <f t="shared" si="16"/>
        <v>1.6800000000000002</v>
      </c>
      <c r="M69">
        <f t="shared" si="17"/>
        <v>121.9600725952813</v>
      </c>
      <c r="S69">
        <v>120</v>
      </c>
      <c r="T69">
        <v>328.5</v>
      </c>
      <c r="U69">
        <v>0.2155</v>
      </c>
      <c r="V69" s="15">
        <v>24.6</v>
      </c>
      <c r="W69">
        <v>324.7</v>
      </c>
      <c r="X69">
        <v>0.21049999999999999</v>
      </c>
      <c r="Y69">
        <v>13.1</v>
      </c>
      <c r="Z69">
        <v>8.8999999999999999E-3</v>
      </c>
      <c r="AA69">
        <v>23.2</v>
      </c>
      <c r="AB69">
        <v>4.3</v>
      </c>
      <c r="AC69">
        <f>15</f>
        <v>15</v>
      </c>
      <c r="AD69">
        <f t="shared" si="18"/>
        <v>4.1666666666666666E-3</v>
      </c>
      <c r="AE69">
        <f t="shared" si="19"/>
        <v>4.3E-3</v>
      </c>
      <c r="AF69">
        <f t="shared" si="20"/>
        <v>1.032</v>
      </c>
      <c r="AG69">
        <f t="shared" si="21"/>
        <v>74.918330308529946</v>
      </c>
      <c r="AH69" s="15">
        <f>AG69*BR36</f>
        <v>75.967186932849373</v>
      </c>
      <c r="AI69" s="18">
        <f t="shared" si="22"/>
        <v>0.53563517082729828</v>
      </c>
      <c r="AW69">
        <v>40</v>
      </c>
      <c r="AX69">
        <f>15</f>
        <v>15</v>
      </c>
      <c r="AY69">
        <v>4.4000000000000004</v>
      </c>
      <c r="AZ69">
        <f t="shared" si="23"/>
        <v>4.4000000000000003E-3</v>
      </c>
      <c r="BA69">
        <f t="shared" si="24"/>
        <v>4.1666666666666666E-3</v>
      </c>
      <c r="BB69">
        <f t="shared" si="25"/>
        <v>1.056</v>
      </c>
      <c r="BC69">
        <f t="shared" si="26"/>
        <v>76.660617059891109</v>
      </c>
      <c r="BD69" s="18">
        <f t="shared" si="27"/>
        <v>0.62857142857142856</v>
      </c>
    </row>
    <row r="70" spans="7:56" x14ac:dyDescent="0.25">
      <c r="G70">
        <v>60</v>
      </c>
      <c r="H70">
        <f>15</f>
        <v>15</v>
      </c>
      <c r="I70">
        <v>6.9</v>
      </c>
      <c r="J70">
        <f t="shared" si="14"/>
        <v>6.9000000000000008E-3</v>
      </c>
      <c r="K70">
        <f t="shared" si="15"/>
        <v>4.1666666666666666E-3</v>
      </c>
      <c r="L70">
        <f t="shared" si="16"/>
        <v>1.6560000000000001</v>
      </c>
      <c r="M70">
        <f t="shared" si="17"/>
        <v>120.21778584392015</v>
      </c>
      <c r="S70">
        <v>150</v>
      </c>
      <c r="T70">
        <v>337.8</v>
      </c>
      <c r="U70">
        <v>0.22420000000000001</v>
      </c>
      <c r="V70" s="15">
        <v>24</v>
      </c>
      <c r="W70">
        <v>332.2</v>
      </c>
      <c r="X70">
        <v>0.22</v>
      </c>
      <c r="Y70">
        <v>12.4</v>
      </c>
      <c r="Z70">
        <v>8.3999999999999995E-3</v>
      </c>
      <c r="AA70">
        <v>23.1</v>
      </c>
      <c r="AB70">
        <v>4</v>
      </c>
      <c r="AC70">
        <f>15</f>
        <v>15</v>
      </c>
      <c r="AD70">
        <f t="shared" si="18"/>
        <v>4.1666666666666666E-3</v>
      </c>
      <c r="AE70">
        <f t="shared" si="19"/>
        <v>4.0000000000000001E-3</v>
      </c>
      <c r="AF70">
        <f t="shared" si="20"/>
        <v>0.96000000000000008</v>
      </c>
      <c r="AG70">
        <f t="shared" si="21"/>
        <v>69.691470054446455</v>
      </c>
      <c r="AH70" s="15">
        <f>AG70*BR30</f>
        <v>72.130671506352073</v>
      </c>
      <c r="AI70" s="18">
        <f t="shared" si="22"/>
        <v>0.559086649058533</v>
      </c>
      <c r="AW70">
        <v>50</v>
      </c>
      <c r="AX70">
        <f>15</f>
        <v>15</v>
      </c>
      <c r="AY70">
        <v>4.4000000000000004</v>
      </c>
      <c r="AZ70">
        <f t="shared" si="23"/>
        <v>4.4000000000000003E-3</v>
      </c>
      <c r="BA70">
        <f t="shared" si="24"/>
        <v>4.1666666666666666E-3</v>
      </c>
      <c r="BB70">
        <f t="shared" si="25"/>
        <v>1.056</v>
      </c>
      <c r="BC70">
        <f t="shared" si="26"/>
        <v>76.660617059891109</v>
      </c>
      <c r="BD70" s="18">
        <f t="shared" si="27"/>
        <v>0.6376811594202898</v>
      </c>
    </row>
    <row r="71" spans="7:56" x14ac:dyDescent="0.25">
      <c r="G71">
        <v>70</v>
      </c>
      <c r="H71">
        <f>15</f>
        <v>15</v>
      </c>
      <c r="I71">
        <v>6.9</v>
      </c>
      <c r="J71">
        <f t="shared" si="14"/>
        <v>6.9000000000000008E-3</v>
      </c>
      <c r="K71">
        <f t="shared" si="15"/>
        <v>4.1666666666666666E-3</v>
      </c>
      <c r="L71">
        <f t="shared" si="16"/>
        <v>1.6560000000000001</v>
      </c>
      <c r="M71">
        <f t="shared" si="17"/>
        <v>120.21778584392015</v>
      </c>
      <c r="S71">
        <v>180</v>
      </c>
      <c r="T71">
        <v>352.6</v>
      </c>
      <c r="U71">
        <v>0.2346</v>
      </c>
      <c r="V71" s="15">
        <v>23.6</v>
      </c>
      <c r="W71">
        <v>354.3</v>
      </c>
      <c r="X71">
        <v>0.23139999999999999</v>
      </c>
      <c r="Y71">
        <v>11.6</v>
      </c>
      <c r="Z71">
        <v>7.7999999999999996E-3</v>
      </c>
      <c r="AA71">
        <v>23.1</v>
      </c>
      <c r="AB71">
        <v>4</v>
      </c>
      <c r="AC71">
        <f>15</f>
        <v>15</v>
      </c>
      <c r="AD71">
        <f t="shared" si="18"/>
        <v>4.1666666666666666E-3</v>
      </c>
      <c r="AE71">
        <f t="shared" si="19"/>
        <v>4.0000000000000001E-3</v>
      </c>
      <c r="AF71">
        <f t="shared" si="20"/>
        <v>0.96000000000000008</v>
      </c>
      <c r="AG71">
        <f t="shared" si="21"/>
        <v>69.691470054446455</v>
      </c>
      <c r="AH71" s="15">
        <f>AG71*BR26</f>
        <v>73.106352087114331</v>
      </c>
      <c r="AI71" s="18">
        <f t="shared" si="22"/>
        <v>0.55312260373178845</v>
      </c>
      <c r="AW71">
        <v>60</v>
      </c>
      <c r="AX71">
        <f>15</f>
        <v>15</v>
      </c>
      <c r="AY71">
        <v>4.7</v>
      </c>
      <c r="AZ71">
        <f t="shared" si="23"/>
        <v>4.7000000000000002E-3</v>
      </c>
      <c r="BA71">
        <f t="shared" si="24"/>
        <v>4.1666666666666666E-3</v>
      </c>
      <c r="BB71">
        <f t="shared" si="25"/>
        <v>1.1280000000000001</v>
      </c>
      <c r="BC71">
        <f t="shared" si="26"/>
        <v>81.887477313974586</v>
      </c>
      <c r="BD71" s="18">
        <f t="shared" si="27"/>
        <v>0.68115942028985499</v>
      </c>
    </row>
    <row r="72" spans="7:56" x14ac:dyDescent="0.25">
      <c r="G72">
        <v>80</v>
      </c>
      <c r="H72">
        <f>15</f>
        <v>15</v>
      </c>
      <c r="I72">
        <v>6.9</v>
      </c>
      <c r="J72">
        <f t="shared" si="14"/>
        <v>6.9000000000000008E-3</v>
      </c>
      <c r="K72">
        <f t="shared" si="15"/>
        <v>4.1666666666666666E-3</v>
      </c>
      <c r="L72">
        <f t="shared" si="16"/>
        <v>1.6560000000000001</v>
      </c>
      <c r="M72">
        <f t="shared" si="17"/>
        <v>120.21778584392015</v>
      </c>
      <c r="S72">
        <v>210</v>
      </c>
      <c r="T72">
        <v>371</v>
      </c>
      <c r="U72">
        <v>0.24610000000000001</v>
      </c>
      <c r="V72" s="15">
        <v>24</v>
      </c>
      <c r="W72">
        <v>380.9</v>
      </c>
      <c r="X72">
        <v>0.24809999999999999</v>
      </c>
      <c r="Y72">
        <v>11.4</v>
      </c>
      <c r="Z72">
        <v>7.7000000000000002E-3</v>
      </c>
      <c r="AA72">
        <v>22.8</v>
      </c>
      <c r="AB72">
        <v>4</v>
      </c>
      <c r="AC72">
        <f>15</f>
        <v>15</v>
      </c>
      <c r="AD72">
        <f t="shared" si="18"/>
        <v>4.1666666666666666E-3</v>
      </c>
      <c r="AE72">
        <f t="shared" si="19"/>
        <v>4.0000000000000001E-3</v>
      </c>
      <c r="AF72">
        <f t="shared" si="20"/>
        <v>0.96000000000000008</v>
      </c>
      <c r="AG72">
        <f t="shared" si="21"/>
        <v>69.691470054446455</v>
      </c>
      <c r="AH72" s="15">
        <f>AG72*BR30</f>
        <v>72.130671506352073</v>
      </c>
      <c r="AI72" s="18">
        <f t="shared" si="22"/>
        <v>0.559086649058533</v>
      </c>
      <c r="AW72">
        <v>70</v>
      </c>
      <c r="AX72">
        <f>15</f>
        <v>15</v>
      </c>
      <c r="AY72">
        <v>4.7</v>
      </c>
      <c r="AZ72">
        <f t="shared" si="23"/>
        <v>4.7000000000000002E-3</v>
      </c>
      <c r="BA72">
        <f t="shared" si="24"/>
        <v>4.1666666666666666E-3</v>
      </c>
      <c r="BB72">
        <f t="shared" si="25"/>
        <v>1.1280000000000001</v>
      </c>
      <c r="BC72">
        <f t="shared" si="26"/>
        <v>81.887477313974586</v>
      </c>
      <c r="BD72" s="18">
        <f t="shared" si="27"/>
        <v>0.68115942028985499</v>
      </c>
    </row>
    <row r="73" spans="7:56" x14ac:dyDescent="0.25">
      <c r="G73">
        <v>90</v>
      </c>
      <c r="H73">
        <v>15</v>
      </c>
      <c r="I73">
        <v>6.9</v>
      </c>
      <c r="J73">
        <f t="shared" si="14"/>
        <v>6.9000000000000008E-3</v>
      </c>
      <c r="K73">
        <f t="shared" si="15"/>
        <v>4.1666666666666666E-3</v>
      </c>
      <c r="L73">
        <f t="shared" si="16"/>
        <v>1.6560000000000001</v>
      </c>
      <c r="M73">
        <f t="shared" si="17"/>
        <v>120.21778584392015</v>
      </c>
      <c r="S73">
        <v>240</v>
      </c>
      <c r="T73">
        <v>374.1</v>
      </c>
      <c r="U73">
        <v>0.24640000000000001</v>
      </c>
      <c r="V73" s="15">
        <v>24.9</v>
      </c>
      <c r="W73">
        <v>370.2</v>
      </c>
      <c r="X73">
        <v>0.25109999999999999</v>
      </c>
      <c r="Y73">
        <v>11.3</v>
      </c>
      <c r="Z73">
        <v>7.6E-3</v>
      </c>
      <c r="AA73">
        <v>22.9</v>
      </c>
      <c r="AB73">
        <v>3.5</v>
      </c>
      <c r="AC73">
        <f>15</f>
        <v>15</v>
      </c>
      <c r="AD73">
        <f t="shared" si="18"/>
        <v>4.1666666666666666E-3</v>
      </c>
      <c r="AE73">
        <f t="shared" si="19"/>
        <v>3.5000000000000001E-3</v>
      </c>
      <c r="AF73">
        <f t="shared" si="20"/>
        <v>0.84000000000000008</v>
      </c>
      <c r="AG73">
        <f t="shared" si="21"/>
        <v>60.980036297640652</v>
      </c>
      <c r="AH73" s="15">
        <f>AG73*BR39</f>
        <v>61.162976406533566</v>
      </c>
      <c r="AI73" s="18">
        <f t="shared" si="22"/>
        <v>0.62612890857970527</v>
      </c>
      <c r="AW73">
        <v>80</v>
      </c>
      <c r="AX73">
        <f>15</f>
        <v>15</v>
      </c>
      <c r="AY73">
        <v>4.5999999999999996</v>
      </c>
      <c r="AZ73">
        <f t="shared" si="23"/>
        <v>4.5999999999999999E-3</v>
      </c>
      <c r="BA73">
        <f t="shared" si="24"/>
        <v>4.1666666666666666E-3</v>
      </c>
      <c r="BB73">
        <f t="shared" si="25"/>
        <v>1.1040000000000001</v>
      </c>
      <c r="BC73">
        <f t="shared" si="26"/>
        <v>80.145190562613422</v>
      </c>
      <c r="BD73" s="18">
        <f t="shared" si="27"/>
        <v>0.66666666666666652</v>
      </c>
    </row>
    <row r="74" spans="7:56" x14ac:dyDescent="0.25">
      <c r="G74">
        <v>100</v>
      </c>
      <c r="H74">
        <v>15</v>
      </c>
      <c r="I74">
        <v>6.9</v>
      </c>
      <c r="J74">
        <f t="shared" si="14"/>
        <v>6.9000000000000008E-3</v>
      </c>
      <c r="K74">
        <f t="shared" si="15"/>
        <v>4.1666666666666666E-3</v>
      </c>
      <c r="L74">
        <f t="shared" si="16"/>
        <v>1.6560000000000001</v>
      </c>
      <c r="M74">
        <f t="shared" si="17"/>
        <v>120.21778584392015</v>
      </c>
      <c r="AG74" s="1">
        <f>AVERAGE(AG65:AG73)</f>
        <v>86.920750151240156</v>
      </c>
      <c r="AH74" s="16">
        <f>AVERAGE(AH65:AH73)</f>
        <v>90.195087719298229</v>
      </c>
      <c r="AI74" s="19">
        <f>AVERAGE(AI65:AI73)</f>
        <v>0.4486642431815816</v>
      </c>
      <c r="AW74">
        <v>90</v>
      </c>
      <c r="AX74">
        <f>15</f>
        <v>15</v>
      </c>
      <c r="AY74">
        <v>4.2</v>
      </c>
      <c r="AZ74">
        <f t="shared" si="23"/>
        <v>4.2000000000000006E-3</v>
      </c>
      <c r="BA74">
        <f t="shared" si="24"/>
        <v>4.1666666666666666E-3</v>
      </c>
      <c r="BB74">
        <f t="shared" si="25"/>
        <v>1.0080000000000002</v>
      </c>
      <c r="BC74">
        <f t="shared" si="26"/>
        <v>73.176043557168796</v>
      </c>
      <c r="BD74" s="18">
        <f t="shared" si="27"/>
        <v>0.60869565217391308</v>
      </c>
    </row>
    <row r="75" spans="7:56" x14ac:dyDescent="0.25">
      <c r="G75">
        <v>110</v>
      </c>
      <c r="H75">
        <v>15</v>
      </c>
      <c r="I75">
        <v>6.7</v>
      </c>
      <c r="J75">
        <f t="shared" si="14"/>
        <v>6.7000000000000002E-3</v>
      </c>
      <c r="K75">
        <f t="shared" si="15"/>
        <v>4.1666666666666666E-3</v>
      </c>
      <c r="L75">
        <f t="shared" si="16"/>
        <v>1.6080000000000001</v>
      </c>
      <c r="M75">
        <f t="shared" si="17"/>
        <v>116.73321234119781</v>
      </c>
      <c r="AW75">
        <v>100</v>
      </c>
      <c r="AX75">
        <f>15</f>
        <v>15</v>
      </c>
      <c r="AY75">
        <v>4.9000000000000004</v>
      </c>
      <c r="AZ75">
        <f t="shared" si="23"/>
        <v>4.9000000000000007E-3</v>
      </c>
      <c r="BA75">
        <f t="shared" si="24"/>
        <v>4.1666666666666666E-3</v>
      </c>
      <c r="BB75">
        <f t="shared" si="25"/>
        <v>1.1760000000000002</v>
      </c>
      <c r="BC75">
        <f t="shared" si="26"/>
        <v>85.372050816696927</v>
      </c>
      <c r="BD75" s="18">
        <f t="shared" si="27"/>
        <v>0.73134328358208966</v>
      </c>
    </row>
    <row r="76" spans="7:56" x14ac:dyDescent="0.25">
      <c r="G76">
        <v>120</v>
      </c>
      <c r="H76">
        <v>15</v>
      </c>
      <c r="I76">
        <v>6.7</v>
      </c>
      <c r="J76">
        <f t="shared" si="14"/>
        <v>6.7000000000000002E-3</v>
      </c>
      <c r="K76">
        <f t="shared" si="15"/>
        <v>4.1666666666666666E-3</v>
      </c>
      <c r="L76">
        <f t="shared" si="16"/>
        <v>1.6080000000000001</v>
      </c>
      <c r="M76">
        <f t="shared" si="17"/>
        <v>116.73321234119781</v>
      </c>
      <c r="AW76">
        <v>110</v>
      </c>
      <c r="AX76">
        <f>15</f>
        <v>15</v>
      </c>
      <c r="AY76">
        <v>4.8</v>
      </c>
      <c r="AZ76">
        <f t="shared" si="23"/>
        <v>4.7999999999999996E-3</v>
      </c>
      <c r="BA76">
        <f t="shared" si="24"/>
        <v>4.1666666666666666E-3</v>
      </c>
      <c r="BB76">
        <f t="shared" si="25"/>
        <v>1.1519999999999999</v>
      </c>
      <c r="BC76">
        <f t="shared" si="26"/>
        <v>83.629764065335735</v>
      </c>
      <c r="BD76" s="18">
        <f t="shared" si="27"/>
        <v>0.71641791044776104</v>
      </c>
    </row>
    <row r="77" spans="7:56" x14ac:dyDescent="0.25">
      <c r="M77" s="1">
        <f>AVERAGE(M64:M76)</f>
        <v>121.55800642189025</v>
      </c>
      <c r="AW77">
        <v>120</v>
      </c>
      <c r="AX77">
        <f>15</f>
        <v>15</v>
      </c>
      <c r="AY77">
        <v>4.7</v>
      </c>
      <c r="AZ77">
        <f t="shared" si="23"/>
        <v>4.7000000000000002E-3</v>
      </c>
      <c r="BA77">
        <f t="shared" si="24"/>
        <v>4.1666666666666666E-3</v>
      </c>
      <c r="BB77">
        <f t="shared" si="25"/>
        <v>1.1280000000000001</v>
      </c>
      <c r="BC77">
        <f t="shared" si="26"/>
        <v>81.887477313974586</v>
      </c>
      <c r="BD77" s="18">
        <f t="shared" si="27"/>
        <v>0.67364939360529219</v>
      </c>
    </row>
    <row r="78" spans="7:56" x14ac:dyDescent="0.25">
      <c r="BC78" s="1">
        <f>AVERAGE(BC65:BC77)</f>
        <v>78.67094792684631</v>
      </c>
      <c r="BD78" s="19">
        <f>AVERAGE(BD65:BD77)</f>
        <v>0.64891898761227018</v>
      </c>
    </row>
    <row r="123" spans="23:27" x14ac:dyDescent="0.25">
      <c r="X123" s="1" t="s">
        <v>23</v>
      </c>
      <c r="Y123" s="1" t="s">
        <v>30</v>
      </c>
      <c r="Z123" s="1" t="s">
        <v>29</v>
      </c>
      <c r="AA123" s="1" t="s">
        <v>24</v>
      </c>
    </row>
    <row r="124" spans="23:27" x14ac:dyDescent="0.25">
      <c r="W124" s="1" t="s">
        <v>26</v>
      </c>
      <c r="X124" s="18">
        <f>AI23</f>
        <v>0.11658908683254936</v>
      </c>
      <c r="Z124" s="18"/>
      <c r="AA124" s="18">
        <f>BD27</f>
        <v>0.93466259891923609</v>
      </c>
    </row>
    <row r="125" spans="23:27" x14ac:dyDescent="0.25">
      <c r="W125" s="1" t="s">
        <v>27</v>
      </c>
      <c r="X125" s="18">
        <f>AI74</f>
        <v>0.4486642431815816</v>
      </c>
      <c r="Z125" s="18"/>
      <c r="AA125" s="18">
        <f>BD78</f>
        <v>0.64891898761227018</v>
      </c>
    </row>
  </sheetData>
  <pageMargins left="0.75" right="0.75" top="1" bottom="1" header="0.5" footer="0.5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Organic Flux</vt:lpstr>
      <vt:lpstr>Inorganic Flux</vt:lpstr>
      <vt:lpstr>Inorganic FDR-FRR</vt:lpstr>
      <vt:lpstr>Organic FDR-FRR</vt:lpstr>
    </vt:vector>
  </TitlesOfParts>
  <Company>CPUT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Aude Mailys Minang Nkombe</dc:creator>
  <cp:lastModifiedBy>Aude Mailys Minang Nkombe</cp:lastModifiedBy>
  <dcterms:created xsi:type="dcterms:W3CDTF">2023-10-19T11:24:27Z</dcterms:created>
  <dcterms:modified xsi:type="dcterms:W3CDTF">2024-02-21T21:34:18Z</dcterms:modified>
</cp:coreProperties>
</file>