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\Desktop\Non_Linear Results\"/>
    </mc:Choice>
  </mc:AlternateContent>
  <bookViews>
    <workbookView xWindow="0" yWindow="0" windowWidth="28800" windowHeight="12435" activeTab="1"/>
  </bookViews>
  <sheets>
    <sheet name="PFO_Fe" sheetId="1" r:id="rId1"/>
    <sheet name="PFO_Mn" sheetId="2" r:id="rId2"/>
  </sheets>
  <externalReferences>
    <externalReference r:id="rId3"/>
  </externalReferences>
  <definedNames>
    <definedName name="solver_adj" localSheetId="0" hidden="1">PFO_Fe!$AD$111:$AD$112</definedName>
    <definedName name="solver_adj" localSheetId="1" hidden="1">PFO_Mn!$AD$111:$AD$112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PFO_Fe!$AH$107</definedName>
    <definedName name="solver_opt" localSheetId="1" hidden="1">PFO_Mn!$AH$107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00" i="2" l="1"/>
  <c r="T100" i="2"/>
  <c r="H100" i="2"/>
  <c r="AF99" i="2"/>
  <c r="T99" i="2"/>
  <c r="H99" i="2"/>
  <c r="AF98" i="2"/>
  <c r="T98" i="2"/>
  <c r="H98" i="2"/>
  <c r="AF97" i="2"/>
  <c r="T97" i="2"/>
  <c r="H97" i="2"/>
  <c r="AF96" i="2"/>
  <c r="T96" i="2"/>
  <c r="H96" i="2"/>
  <c r="AF95" i="2"/>
  <c r="AF106" i="2" s="1"/>
  <c r="T95" i="2"/>
  <c r="H95" i="2"/>
  <c r="AF68" i="2"/>
  <c r="T68" i="2"/>
  <c r="H68" i="2"/>
  <c r="AF67" i="2"/>
  <c r="T67" i="2"/>
  <c r="H67" i="2"/>
  <c r="AF66" i="2"/>
  <c r="T66" i="2"/>
  <c r="H66" i="2"/>
  <c r="AF65" i="2"/>
  <c r="T65" i="2"/>
  <c r="H65" i="2"/>
  <c r="AF64" i="2"/>
  <c r="T64" i="2"/>
  <c r="H64" i="2"/>
  <c r="AF63" i="2"/>
  <c r="T63" i="2"/>
  <c r="H63" i="2"/>
  <c r="H74" i="2" s="1"/>
  <c r="AF22" i="2"/>
  <c r="T22" i="2"/>
  <c r="H22" i="2"/>
  <c r="AF21" i="2"/>
  <c r="T21" i="2"/>
  <c r="H21" i="2"/>
  <c r="AF20" i="2"/>
  <c r="T20" i="2"/>
  <c r="H20" i="2"/>
  <c r="AF19" i="2"/>
  <c r="T19" i="2"/>
  <c r="H19" i="2"/>
  <c r="AF18" i="2"/>
  <c r="T18" i="2"/>
  <c r="H18" i="2"/>
  <c r="AF17" i="2"/>
  <c r="T17" i="2"/>
  <c r="H17" i="2"/>
  <c r="AF96" i="1"/>
  <c r="AF97" i="1"/>
  <c r="AF98" i="1"/>
  <c r="AF99" i="1"/>
  <c r="AF100" i="1"/>
  <c r="AF95" i="1"/>
  <c r="T96" i="1"/>
  <c r="T97" i="1"/>
  <c r="T98" i="1"/>
  <c r="T99" i="1"/>
  <c r="T100" i="1"/>
  <c r="T95" i="1"/>
  <c r="H96" i="1"/>
  <c r="H97" i="1"/>
  <c r="H98" i="1"/>
  <c r="H99" i="1"/>
  <c r="H100" i="1"/>
  <c r="H95" i="1"/>
  <c r="H64" i="1"/>
  <c r="H65" i="1"/>
  <c r="H66" i="1"/>
  <c r="H67" i="1"/>
  <c r="H68" i="1"/>
  <c r="H63" i="1"/>
  <c r="T64" i="1"/>
  <c r="T65" i="1"/>
  <c r="T66" i="1"/>
  <c r="T67" i="1"/>
  <c r="T68" i="1"/>
  <c r="T63" i="1"/>
  <c r="AF63" i="1"/>
  <c r="AF64" i="1"/>
  <c r="AF65" i="1"/>
  <c r="AF66" i="1"/>
  <c r="AF67" i="1"/>
  <c r="AF68" i="1"/>
  <c r="AF17" i="1"/>
  <c r="AF18" i="1"/>
  <c r="AF19" i="1"/>
  <c r="AF20" i="1"/>
  <c r="AF21" i="1"/>
  <c r="AF22" i="1"/>
  <c r="T17" i="1"/>
  <c r="T18" i="1"/>
  <c r="T19" i="1"/>
  <c r="T20" i="1"/>
  <c r="T21" i="1"/>
  <c r="T22" i="1"/>
  <c r="H17" i="1"/>
  <c r="H18" i="1"/>
  <c r="H19" i="1"/>
  <c r="H20" i="1"/>
  <c r="H21" i="1"/>
  <c r="H22" i="1"/>
  <c r="J10" i="1"/>
  <c r="AA100" i="1" s="1"/>
  <c r="I10" i="1"/>
  <c r="O100" i="1" s="1"/>
  <c r="H10" i="1"/>
  <c r="C100" i="1" s="1"/>
  <c r="G10" i="1"/>
  <c r="AA68" i="1" s="1"/>
  <c r="F10" i="1"/>
  <c r="O68" i="1" s="1"/>
  <c r="E10" i="1"/>
  <c r="C68" i="1" s="1"/>
  <c r="D10" i="1"/>
  <c r="AA22" i="1" s="1"/>
  <c r="C10" i="1"/>
  <c r="O22" i="1" s="1"/>
  <c r="B10" i="1"/>
  <c r="C22" i="1" s="1"/>
  <c r="D22" i="1" s="1"/>
  <c r="A10" i="1"/>
  <c r="J9" i="1"/>
  <c r="AA99" i="1" s="1"/>
  <c r="AB99" i="1" s="1"/>
  <c r="I9" i="1"/>
  <c r="O99" i="1" s="1"/>
  <c r="H9" i="1"/>
  <c r="C99" i="1" s="1"/>
  <c r="D99" i="1" s="1"/>
  <c r="G9" i="1"/>
  <c r="AA67" i="1" s="1"/>
  <c r="AB67" i="1" s="1"/>
  <c r="F9" i="1"/>
  <c r="O67" i="1" s="1"/>
  <c r="E9" i="1"/>
  <c r="C67" i="1" s="1"/>
  <c r="D67" i="1" s="1"/>
  <c r="D9" i="1"/>
  <c r="AA21" i="1" s="1"/>
  <c r="C9" i="1"/>
  <c r="O21" i="1" s="1"/>
  <c r="B9" i="1"/>
  <c r="C21" i="1" s="1"/>
  <c r="A9" i="1"/>
  <c r="J8" i="1"/>
  <c r="AA98" i="1" s="1"/>
  <c r="I8" i="1"/>
  <c r="O98" i="1" s="1"/>
  <c r="H8" i="1"/>
  <c r="C98" i="1" s="1"/>
  <c r="G8" i="1"/>
  <c r="AA66" i="1" s="1"/>
  <c r="F8" i="1"/>
  <c r="O66" i="1" s="1"/>
  <c r="E8" i="1"/>
  <c r="C66" i="1" s="1"/>
  <c r="D8" i="1"/>
  <c r="AA20" i="1" s="1"/>
  <c r="C8" i="1"/>
  <c r="O20" i="1" s="1"/>
  <c r="B8" i="1"/>
  <c r="C20" i="1" s="1"/>
  <c r="D20" i="1" s="1"/>
  <c r="A8" i="1"/>
  <c r="J7" i="1"/>
  <c r="AA97" i="1" s="1"/>
  <c r="I7" i="1"/>
  <c r="O97" i="1" s="1"/>
  <c r="H7" i="1"/>
  <c r="C97" i="1" s="1"/>
  <c r="G7" i="1"/>
  <c r="AA65" i="1" s="1"/>
  <c r="F7" i="1"/>
  <c r="O65" i="1" s="1"/>
  <c r="E7" i="1"/>
  <c r="C65" i="1" s="1"/>
  <c r="D7" i="1"/>
  <c r="AA19" i="1" s="1"/>
  <c r="C7" i="1"/>
  <c r="O19" i="1" s="1"/>
  <c r="B7" i="1"/>
  <c r="C19" i="1" s="1"/>
  <c r="D19" i="1" s="1"/>
  <c r="J19" i="1" s="1"/>
  <c r="A7" i="1"/>
  <c r="J6" i="1"/>
  <c r="AA96" i="1" s="1"/>
  <c r="I6" i="1"/>
  <c r="O96" i="1" s="1"/>
  <c r="H6" i="1"/>
  <c r="C96" i="1" s="1"/>
  <c r="G6" i="1"/>
  <c r="AA64" i="1" s="1"/>
  <c r="F6" i="1"/>
  <c r="O64" i="1" s="1"/>
  <c r="E6" i="1"/>
  <c r="C64" i="1" s="1"/>
  <c r="D6" i="1"/>
  <c r="AA18" i="1" s="1"/>
  <c r="C6" i="1"/>
  <c r="O18" i="1" s="1"/>
  <c r="B6" i="1"/>
  <c r="C18" i="1" s="1"/>
  <c r="D18" i="1" s="1"/>
  <c r="A6" i="1"/>
  <c r="J5" i="1"/>
  <c r="AA95" i="1" s="1"/>
  <c r="I5" i="1"/>
  <c r="O95" i="1" s="1"/>
  <c r="H5" i="1"/>
  <c r="C95" i="1" s="1"/>
  <c r="G5" i="1"/>
  <c r="AA63" i="1" s="1"/>
  <c r="F5" i="1"/>
  <c r="O63" i="1" s="1"/>
  <c r="E5" i="1"/>
  <c r="C63" i="1" s="1"/>
  <c r="D5" i="1"/>
  <c r="AA17" i="1" s="1"/>
  <c r="C5" i="1"/>
  <c r="O17" i="1" s="1"/>
  <c r="B5" i="1"/>
  <c r="C17" i="1" s="1"/>
  <c r="A5" i="1"/>
  <c r="J4" i="1"/>
  <c r="I4" i="1"/>
  <c r="H4" i="1"/>
  <c r="G4" i="1"/>
  <c r="F4" i="1"/>
  <c r="E4" i="1"/>
  <c r="D4" i="1"/>
  <c r="C4" i="1"/>
  <c r="B4" i="1"/>
  <c r="A4" i="1"/>
  <c r="J3" i="1"/>
  <c r="I3" i="1"/>
  <c r="H3" i="1"/>
  <c r="G3" i="1"/>
  <c r="F3" i="1"/>
  <c r="E3" i="1"/>
  <c r="D3" i="1"/>
  <c r="C3" i="1"/>
  <c r="B3" i="1"/>
  <c r="A3" i="1"/>
  <c r="H2" i="1"/>
  <c r="E2" i="1"/>
  <c r="B2" i="1"/>
  <c r="A2" i="1"/>
  <c r="A1" i="1"/>
  <c r="J10" i="2"/>
  <c r="AA100" i="2" s="1"/>
  <c r="AB100" i="2" s="1"/>
  <c r="AH100" i="2" s="1"/>
  <c r="I10" i="2"/>
  <c r="O100" i="2" s="1"/>
  <c r="H10" i="2"/>
  <c r="C100" i="2" s="1"/>
  <c r="G10" i="2"/>
  <c r="AA68" i="2" s="1"/>
  <c r="AB68" i="2" s="1"/>
  <c r="F10" i="2"/>
  <c r="O68" i="2" s="1"/>
  <c r="P68" i="2" s="1"/>
  <c r="V68" i="2" s="1"/>
  <c r="E10" i="2"/>
  <c r="C68" i="2" s="1"/>
  <c r="D68" i="2" s="1"/>
  <c r="J68" i="2" s="1"/>
  <c r="D10" i="2"/>
  <c r="AA22" i="2" s="1"/>
  <c r="C10" i="2"/>
  <c r="O22" i="2" s="1"/>
  <c r="P22" i="2" s="1"/>
  <c r="B10" i="2"/>
  <c r="C22" i="2" s="1"/>
  <c r="D22" i="2" s="1"/>
  <c r="A10" i="2"/>
  <c r="J9" i="2"/>
  <c r="AA99" i="2" s="1"/>
  <c r="AB99" i="2" s="1"/>
  <c r="AH99" i="2" s="1"/>
  <c r="I9" i="2"/>
  <c r="O99" i="2" s="1"/>
  <c r="P99" i="2" s="1"/>
  <c r="V99" i="2" s="1"/>
  <c r="H9" i="2"/>
  <c r="C99" i="2" s="1"/>
  <c r="D99" i="2" s="1"/>
  <c r="J99" i="2" s="1"/>
  <c r="G9" i="2"/>
  <c r="AA67" i="2" s="1"/>
  <c r="F9" i="2"/>
  <c r="O67" i="2" s="1"/>
  <c r="P67" i="2" s="1"/>
  <c r="V67" i="2" s="1"/>
  <c r="E9" i="2"/>
  <c r="C67" i="2" s="1"/>
  <c r="D67" i="2" s="1"/>
  <c r="D9" i="2"/>
  <c r="AA21" i="2" s="1"/>
  <c r="AB21" i="2" s="1"/>
  <c r="C9" i="2"/>
  <c r="O21" i="2" s="1"/>
  <c r="B9" i="2"/>
  <c r="C21" i="2" s="1"/>
  <c r="D21" i="2" s="1"/>
  <c r="A9" i="2"/>
  <c r="J8" i="2"/>
  <c r="AA98" i="2" s="1"/>
  <c r="I8" i="2"/>
  <c r="O98" i="2" s="1"/>
  <c r="P98" i="2" s="1"/>
  <c r="H8" i="2"/>
  <c r="C98" i="2" s="1"/>
  <c r="D98" i="2" s="1"/>
  <c r="G8" i="2"/>
  <c r="AA66" i="2" s="1"/>
  <c r="AB66" i="2" s="1"/>
  <c r="AH66" i="2" s="1"/>
  <c r="F8" i="2"/>
  <c r="O66" i="2" s="1"/>
  <c r="E8" i="2"/>
  <c r="C66" i="2" s="1"/>
  <c r="D66" i="2" s="1"/>
  <c r="J66" i="2" s="1"/>
  <c r="D8" i="2"/>
  <c r="AA20" i="2" s="1"/>
  <c r="AB20" i="2" s="1"/>
  <c r="C8" i="2"/>
  <c r="O20" i="2" s="1"/>
  <c r="P20" i="2" s="1"/>
  <c r="B8" i="2"/>
  <c r="C20" i="2" s="1"/>
  <c r="A8" i="2"/>
  <c r="J7" i="2"/>
  <c r="AA97" i="2" s="1"/>
  <c r="AB97" i="2" s="1"/>
  <c r="AH97" i="2" s="1"/>
  <c r="I7" i="2"/>
  <c r="O97" i="2" s="1"/>
  <c r="H7" i="2"/>
  <c r="C97" i="2" s="1"/>
  <c r="D97" i="2" s="1"/>
  <c r="G7" i="2"/>
  <c r="AA65" i="2" s="1"/>
  <c r="AB65" i="2" s="1"/>
  <c r="F7" i="2"/>
  <c r="O65" i="2" s="1"/>
  <c r="P65" i="2" s="1"/>
  <c r="V65" i="2" s="1"/>
  <c r="E7" i="2"/>
  <c r="C65" i="2" s="1"/>
  <c r="D7" i="2"/>
  <c r="AA19" i="2" s="1"/>
  <c r="AB19" i="2" s="1"/>
  <c r="AH19" i="2" s="1"/>
  <c r="C7" i="2"/>
  <c r="O19" i="2" s="1"/>
  <c r="P19" i="2" s="1"/>
  <c r="V19" i="2" s="1"/>
  <c r="B7" i="2"/>
  <c r="C19" i="2" s="1"/>
  <c r="D19" i="2" s="1"/>
  <c r="J19" i="2" s="1"/>
  <c r="A7" i="2"/>
  <c r="J6" i="2"/>
  <c r="AA96" i="2" s="1"/>
  <c r="AB96" i="2" s="1"/>
  <c r="AH96" i="2" s="1"/>
  <c r="I6" i="2"/>
  <c r="O96" i="2" s="1"/>
  <c r="P96" i="2" s="1"/>
  <c r="H6" i="2"/>
  <c r="C96" i="2" s="1"/>
  <c r="G6" i="2"/>
  <c r="AA64" i="2" s="1"/>
  <c r="AB64" i="2" s="1"/>
  <c r="F6" i="2"/>
  <c r="O64" i="2" s="1"/>
  <c r="P64" i="2" s="1"/>
  <c r="E6" i="2"/>
  <c r="C64" i="2" s="1"/>
  <c r="D64" i="2" s="1"/>
  <c r="D6" i="2"/>
  <c r="AA18" i="2" s="1"/>
  <c r="C6" i="2"/>
  <c r="O18" i="2" s="1"/>
  <c r="P18" i="2" s="1"/>
  <c r="B6" i="2"/>
  <c r="C18" i="2" s="1"/>
  <c r="D18" i="2" s="1"/>
  <c r="A6" i="2"/>
  <c r="J5" i="2"/>
  <c r="AA95" i="2" s="1"/>
  <c r="AB95" i="2" s="1"/>
  <c r="AH95" i="2" s="1"/>
  <c r="I5" i="2"/>
  <c r="O95" i="2" s="1"/>
  <c r="P95" i="2" s="1"/>
  <c r="H5" i="2"/>
  <c r="C95" i="2" s="1"/>
  <c r="D95" i="2" s="1"/>
  <c r="G5" i="2"/>
  <c r="AA63" i="2" s="1"/>
  <c r="F5" i="2"/>
  <c r="O63" i="2" s="1"/>
  <c r="P63" i="2" s="1"/>
  <c r="V63" i="2" s="1"/>
  <c r="E5" i="2"/>
  <c r="C63" i="2" s="1"/>
  <c r="D63" i="2" s="1"/>
  <c r="D5" i="2"/>
  <c r="AA17" i="2" s="1"/>
  <c r="AB17" i="2" s="1"/>
  <c r="C5" i="2"/>
  <c r="O17" i="2" s="1"/>
  <c r="B5" i="2"/>
  <c r="C17" i="2" s="1"/>
  <c r="D17" i="2" s="1"/>
  <c r="A5" i="2"/>
  <c r="J4" i="2"/>
  <c r="I4" i="2"/>
  <c r="H4" i="2"/>
  <c r="G4" i="2"/>
  <c r="F4" i="2"/>
  <c r="E4" i="2"/>
  <c r="D4" i="2"/>
  <c r="C4" i="2"/>
  <c r="B4" i="2"/>
  <c r="A4" i="2"/>
  <c r="J3" i="2"/>
  <c r="I3" i="2"/>
  <c r="H3" i="2"/>
  <c r="G3" i="2"/>
  <c r="F3" i="2"/>
  <c r="E3" i="2"/>
  <c r="D3" i="2"/>
  <c r="C3" i="2"/>
  <c r="B3" i="2"/>
  <c r="A3" i="2"/>
  <c r="H2" i="2"/>
  <c r="E2" i="2"/>
  <c r="B2" i="2"/>
  <c r="A2" i="2"/>
  <c r="A1" i="2"/>
  <c r="V98" i="2" l="1"/>
  <c r="T106" i="2"/>
  <c r="J97" i="2"/>
  <c r="J98" i="2"/>
  <c r="H106" i="2"/>
  <c r="J67" i="2"/>
  <c r="T74" i="2"/>
  <c r="AH65" i="2"/>
  <c r="AH64" i="2"/>
  <c r="AH68" i="2"/>
  <c r="AF74" i="2"/>
  <c r="AH21" i="2"/>
  <c r="AH20" i="2"/>
  <c r="AF28" i="2"/>
  <c r="V18" i="2"/>
  <c r="V22" i="2"/>
  <c r="V20" i="2"/>
  <c r="T28" i="2"/>
  <c r="J17" i="2"/>
  <c r="J21" i="2"/>
  <c r="J18" i="2"/>
  <c r="J22" i="2"/>
  <c r="H28" i="2"/>
  <c r="AF106" i="1"/>
  <c r="T106" i="1"/>
  <c r="H74" i="1"/>
  <c r="T74" i="1"/>
  <c r="J22" i="1"/>
  <c r="AB17" i="1"/>
  <c r="D17" i="1"/>
  <c r="J17" i="1" s="1"/>
  <c r="P63" i="1"/>
  <c r="V63" i="1" s="1"/>
  <c r="AB95" i="1"/>
  <c r="D95" i="1"/>
  <c r="J95" i="1" s="1"/>
  <c r="P17" i="1"/>
  <c r="AB63" i="1"/>
  <c r="AH63" i="1" s="1"/>
  <c r="AB65" i="1"/>
  <c r="AH65" i="1" s="1"/>
  <c r="D66" i="1"/>
  <c r="J66" i="1" s="1"/>
  <c r="P98" i="1"/>
  <c r="V98" i="1" s="1"/>
  <c r="D97" i="1"/>
  <c r="J97" i="1" s="1"/>
  <c r="P66" i="1"/>
  <c r="AB98" i="1"/>
  <c r="D63" i="1"/>
  <c r="P95" i="1"/>
  <c r="V95" i="1" s="1"/>
  <c r="D65" i="1"/>
  <c r="J65" i="1" s="1"/>
  <c r="P97" i="1"/>
  <c r="V97" i="1" s="1"/>
  <c r="P20" i="1"/>
  <c r="AB66" i="1"/>
  <c r="AH17" i="2"/>
  <c r="V96" i="2"/>
  <c r="J64" i="2"/>
  <c r="P17" i="2"/>
  <c r="AB18" i="2"/>
  <c r="AH18" i="2" s="1"/>
  <c r="D20" i="2"/>
  <c r="J20" i="2" s="1"/>
  <c r="P21" i="2"/>
  <c r="V21" i="2" s="1"/>
  <c r="AB22" i="2"/>
  <c r="AH22" i="2" s="1"/>
  <c r="C28" i="2"/>
  <c r="Q21" i="2" s="1"/>
  <c r="AB63" i="2"/>
  <c r="D65" i="2"/>
  <c r="J65" i="2" s="1"/>
  <c r="P66" i="2"/>
  <c r="V66" i="2" s="1"/>
  <c r="AB67" i="2"/>
  <c r="AH67" i="2" s="1"/>
  <c r="J95" i="2"/>
  <c r="D96" i="2"/>
  <c r="P97" i="2"/>
  <c r="V97" i="2" s="1"/>
  <c r="AB98" i="2"/>
  <c r="AH98" i="2" s="1"/>
  <c r="AH107" i="2" s="1"/>
  <c r="D100" i="2"/>
  <c r="J100" i="2" s="1"/>
  <c r="AA106" i="2"/>
  <c r="AI107" i="2" s="1"/>
  <c r="B30" i="2"/>
  <c r="J63" i="2"/>
  <c r="V64" i="2"/>
  <c r="V95" i="2"/>
  <c r="P100" i="2"/>
  <c r="V100" i="2" s="1"/>
  <c r="Z108" i="2"/>
  <c r="AH98" i="1"/>
  <c r="AH99" i="1"/>
  <c r="AH95" i="1"/>
  <c r="H106" i="1"/>
  <c r="J99" i="1"/>
  <c r="J67" i="1"/>
  <c r="J63" i="1"/>
  <c r="V66" i="1"/>
  <c r="AF74" i="1"/>
  <c r="AH66" i="1"/>
  <c r="AH67" i="1"/>
  <c r="P99" i="1"/>
  <c r="V99" i="1" s="1"/>
  <c r="D98" i="1"/>
  <c r="J98" i="1" s="1"/>
  <c r="P67" i="1"/>
  <c r="V67" i="1" s="1"/>
  <c r="D96" i="1"/>
  <c r="D100" i="1"/>
  <c r="J100" i="1" s="1"/>
  <c r="P96" i="1"/>
  <c r="P100" i="1"/>
  <c r="V100" i="1" s="1"/>
  <c r="AB96" i="1"/>
  <c r="AB100" i="1"/>
  <c r="AH100" i="1" s="1"/>
  <c r="AB97" i="1"/>
  <c r="AH97" i="1" s="1"/>
  <c r="AB64" i="1"/>
  <c r="AB68" i="1"/>
  <c r="AH68" i="1" s="1"/>
  <c r="P64" i="1"/>
  <c r="P68" i="1"/>
  <c r="V68" i="1" s="1"/>
  <c r="P65" i="1"/>
  <c r="V65" i="1" s="1"/>
  <c r="D64" i="1"/>
  <c r="D68" i="1"/>
  <c r="J68" i="1" s="1"/>
  <c r="AB21" i="1"/>
  <c r="AB20" i="1"/>
  <c r="AH20" i="1" s="1"/>
  <c r="V20" i="1"/>
  <c r="AH21" i="1"/>
  <c r="T28" i="1"/>
  <c r="AF28" i="1"/>
  <c r="AH17" i="1"/>
  <c r="P21" i="1"/>
  <c r="V21" i="1" s="1"/>
  <c r="AB18" i="1"/>
  <c r="AB22" i="1"/>
  <c r="AH22" i="1" s="1"/>
  <c r="AB19" i="1"/>
  <c r="AH19" i="1" s="1"/>
  <c r="V17" i="1"/>
  <c r="P18" i="1"/>
  <c r="P22" i="1"/>
  <c r="V22" i="1" s="1"/>
  <c r="P19" i="1"/>
  <c r="V19" i="1" s="1"/>
  <c r="J20" i="1"/>
  <c r="H28" i="1"/>
  <c r="J18" i="1"/>
  <c r="D21" i="1"/>
  <c r="J21" i="1" s="1"/>
  <c r="AD113" i="2" l="1"/>
  <c r="J29" i="2"/>
  <c r="C28" i="1"/>
  <c r="J29" i="1"/>
  <c r="O28" i="1"/>
  <c r="V75" i="2"/>
  <c r="N76" i="1"/>
  <c r="AA28" i="1"/>
  <c r="O106" i="2"/>
  <c r="W107" i="2" s="1"/>
  <c r="AA74" i="2"/>
  <c r="AI75" i="2" s="1"/>
  <c r="O28" i="2"/>
  <c r="W29" i="2" s="1"/>
  <c r="AC63" i="2"/>
  <c r="Q17" i="2"/>
  <c r="Q63" i="2"/>
  <c r="Q18" i="2"/>
  <c r="E96" i="2"/>
  <c r="Q22" i="2"/>
  <c r="E17" i="2"/>
  <c r="E100" i="2"/>
  <c r="AC99" i="2"/>
  <c r="AC95" i="2"/>
  <c r="AC64" i="2"/>
  <c r="N76" i="2"/>
  <c r="C106" i="2"/>
  <c r="K107" i="2" s="1"/>
  <c r="J96" i="2"/>
  <c r="J107" i="2" s="1"/>
  <c r="N108" i="2"/>
  <c r="C74" i="2"/>
  <c r="K75" i="2" s="1"/>
  <c r="B108" i="2"/>
  <c r="Z30" i="2"/>
  <c r="J75" i="2"/>
  <c r="AH63" i="2"/>
  <c r="AH75" i="2" s="1"/>
  <c r="AD81" i="2" s="1"/>
  <c r="Z76" i="2"/>
  <c r="E97" i="2"/>
  <c r="E66" i="2"/>
  <c r="K29" i="2"/>
  <c r="Q67" i="2"/>
  <c r="AC22" i="2"/>
  <c r="Q100" i="2"/>
  <c r="AC68" i="2"/>
  <c r="B76" i="2"/>
  <c r="Q97" i="2"/>
  <c r="Q66" i="2"/>
  <c r="AA28" i="2"/>
  <c r="AI29" i="2" s="1"/>
  <c r="V17" i="2"/>
  <c r="V29" i="2" s="1"/>
  <c r="N30" i="2"/>
  <c r="AH29" i="2"/>
  <c r="V107" i="2"/>
  <c r="E99" i="2"/>
  <c r="AC97" i="2"/>
  <c r="Q96" i="2"/>
  <c r="E95" i="2"/>
  <c r="E68" i="2"/>
  <c r="AC66" i="2"/>
  <c r="Q65" i="2"/>
  <c r="E64" i="2"/>
  <c r="AC21" i="2"/>
  <c r="Q20" i="2"/>
  <c r="E19" i="2"/>
  <c r="AC17" i="2"/>
  <c r="Q64" i="2"/>
  <c r="Q19" i="2"/>
  <c r="Q99" i="2"/>
  <c r="E98" i="2"/>
  <c r="Q68" i="2"/>
  <c r="E67" i="2"/>
  <c r="AC65" i="2"/>
  <c r="E63" i="2"/>
  <c r="E22" i="2"/>
  <c r="E18" i="2"/>
  <c r="AC100" i="2"/>
  <c r="AC96" i="2"/>
  <c r="Q95" i="2"/>
  <c r="AC20" i="2"/>
  <c r="E65" i="2"/>
  <c r="E21" i="2"/>
  <c r="Q98" i="2"/>
  <c r="AC19" i="2"/>
  <c r="AC98" i="2"/>
  <c r="AC67" i="2"/>
  <c r="E20" i="2"/>
  <c r="O74" i="2"/>
  <c r="W75" i="2" s="1"/>
  <c r="AC18" i="2"/>
  <c r="B108" i="1"/>
  <c r="C106" i="1"/>
  <c r="K107" i="1" s="1"/>
  <c r="J96" i="1"/>
  <c r="J107" i="1" s="1"/>
  <c r="O106" i="1"/>
  <c r="W107" i="1" s="1"/>
  <c r="V96" i="1"/>
  <c r="V107" i="1" s="1"/>
  <c r="N108" i="1"/>
  <c r="AH96" i="1"/>
  <c r="AH107" i="1" s="1"/>
  <c r="AA106" i="1"/>
  <c r="AI107" i="1" s="1"/>
  <c r="Z108" i="1"/>
  <c r="AA74" i="1"/>
  <c r="AI75" i="1" s="1"/>
  <c r="AH64" i="1"/>
  <c r="AH75" i="1" s="1"/>
  <c r="Z76" i="1"/>
  <c r="O74" i="1"/>
  <c r="W75" i="1" s="1"/>
  <c r="V64" i="1"/>
  <c r="V75" i="1" s="1"/>
  <c r="C74" i="1"/>
  <c r="K75" i="1" s="1"/>
  <c r="J64" i="1"/>
  <c r="J75" i="1" s="1"/>
  <c r="B76" i="1"/>
  <c r="AH18" i="1"/>
  <c r="AH29" i="1" s="1"/>
  <c r="AI29" i="1"/>
  <c r="Z30" i="1"/>
  <c r="V18" i="1"/>
  <c r="V29" i="1" s="1"/>
  <c r="W29" i="1"/>
  <c r="N30" i="1"/>
  <c r="E21" i="1"/>
  <c r="E22" i="1"/>
  <c r="B30" i="1"/>
  <c r="E19" i="1"/>
  <c r="E20" i="1"/>
  <c r="R113" i="2" l="1"/>
  <c r="F81" i="2"/>
  <c r="R81" i="2"/>
  <c r="R35" i="2"/>
  <c r="F35" i="2"/>
  <c r="AD113" i="1"/>
  <c r="AC18" i="1"/>
  <c r="AC20" i="1"/>
  <c r="E100" i="1"/>
  <c r="Q17" i="1"/>
  <c r="Q96" i="1"/>
  <c r="E66" i="1"/>
  <c r="Q21" i="1"/>
  <c r="Q64" i="1"/>
  <c r="AC98" i="1"/>
  <c r="Q18" i="1"/>
  <c r="Q97" i="1"/>
  <c r="AC66" i="1"/>
  <c r="AC68" i="1"/>
  <c r="AC17" i="1"/>
  <c r="Q63" i="1"/>
  <c r="E96" i="1"/>
  <c r="E98" i="1"/>
  <c r="AC63" i="1"/>
  <c r="Q19" i="1"/>
  <c r="E68" i="1"/>
  <c r="AC96" i="1"/>
  <c r="Q66" i="1"/>
  <c r="AC21" i="1"/>
  <c r="E63" i="1"/>
  <c r="AC64" i="1"/>
  <c r="AC99" i="1"/>
  <c r="AC67" i="1"/>
  <c r="E17" i="1"/>
  <c r="E28" i="1" s="1"/>
  <c r="Q65" i="1"/>
  <c r="Q67" i="1"/>
  <c r="E95" i="1"/>
  <c r="AC65" i="1"/>
  <c r="Q100" i="1"/>
  <c r="AC19" i="1"/>
  <c r="Q68" i="1"/>
  <c r="E65" i="1"/>
  <c r="Q20" i="1"/>
  <c r="Q99" i="1"/>
  <c r="AC95" i="1"/>
  <c r="AC97" i="1"/>
  <c r="AC22" i="1"/>
  <c r="E64" i="1"/>
  <c r="Q98" i="1"/>
  <c r="E97" i="1"/>
  <c r="AC100" i="1"/>
  <c r="Q95" i="1"/>
  <c r="Q106" i="1" s="1"/>
  <c r="Q22" i="1"/>
  <c r="E99" i="1"/>
  <c r="E67" i="1"/>
  <c r="K29" i="1"/>
  <c r="F35" i="1" s="1"/>
  <c r="E18" i="1"/>
  <c r="Q74" i="2"/>
  <c r="E28" i="2"/>
  <c r="Q28" i="2"/>
  <c r="AC74" i="2"/>
  <c r="AC106" i="2"/>
  <c r="Q106" i="2"/>
  <c r="E74" i="2"/>
  <c r="AC28" i="2"/>
  <c r="E106" i="2"/>
  <c r="AD35" i="2"/>
  <c r="F113" i="2"/>
  <c r="R81" i="1"/>
  <c r="F113" i="1"/>
  <c r="AD81" i="1"/>
  <c r="F81" i="1"/>
  <c r="R113" i="1"/>
  <c r="R35" i="1"/>
  <c r="AD35" i="1"/>
  <c r="E106" i="1" l="1"/>
  <c r="Q74" i="1"/>
  <c r="AC74" i="1"/>
  <c r="AC28" i="1"/>
  <c r="AC106" i="1"/>
  <c r="E74" i="1"/>
  <c r="Q28" i="1"/>
</calcChain>
</file>

<file path=xl/sharedStrings.xml><?xml version="1.0" encoding="utf-8"?>
<sst xmlns="http://schemas.openxmlformats.org/spreadsheetml/2006/main" count="500" uniqueCount="38">
  <si>
    <t>Iron (Fe)</t>
  </si>
  <si>
    <t>Experimental</t>
  </si>
  <si>
    <t>Square difference</t>
  </si>
  <si>
    <t>Model</t>
  </si>
  <si>
    <t>Time (min)</t>
  </si>
  <si>
    <t>Co(mg/l)</t>
  </si>
  <si>
    <t>Ce (mg/l)</t>
  </si>
  <si>
    <t>qt(mg/g)</t>
  </si>
  <si>
    <t>Residual ^2</t>
  </si>
  <si>
    <t>*(C9-$D$20)^2</t>
  </si>
  <si>
    <t>PSEUDO SECOND ORDER NON-LINEAR</t>
  </si>
  <si>
    <t>Average</t>
  </si>
  <si>
    <t>SUM</t>
  </si>
  <si>
    <t>SSR</t>
  </si>
  <si>
    <t>ASSR</t>
  </si>
  <si>
    <t>*average (D9:D18)</t>
  </si>
  <si>
    <t>*Sum (F9:F18)</t>
  </si>
  <si>
    <t>*SUM(J9:J18)</t>
  </si>
  <si>
    <t>Mass</t>
  </si>
  <si>
    <t>litres</t>
  </si>
  <si>
    <t>R^2</t>
  </si>
  <si>
    <t>Notes</t>
  </si>
  <si>
    <t>use solver to get the R^2</t>
  </si>
  <si>
    <t>sum of squared residual</t>
  </si>
  <si>
    <t>Average of sum of square residual</t>
  </si>
  <si>
    <t>quess the value of Qm and b and minimise the value of SSR</t>
  </si>
  <si>
    <r>
      <t>Q</t>
    </r>
    <r>
      <rPr>
        <vertAlign val="subscript"/>
        <sz val="11"/>
        <color indexed="8"/>
        <rFont val="Calibri"/>
        <family val="2"/>
      </rPr>
      <t>max</t>
    </r>
  </si>
  <si>
    <t>b</t>
  </si>
  <si>
    <t>0.262 l/min flow rate ,2.52 ml/min oxidation rate &amp; pH 8,5</t>
  </si>
  <si>
    <t>0.523l/min flow rate ,5.0 ml/min oxidation rate &amp; pH 8,5</t>
  </si>
  <si>
    <t>0.262 l/min flow rate ,2.52 ml/min oxidation rate &amp; pH 6,5</t>
  </si>
  <si>
    <t>0.523l/min flow rate ,5.0 ml/min oxidation rate &amp; pH 6,5</t>
  </si>
  <si>
    <t>0,174 l/min flow rate ,1,67ml/min oxidation rate &amp; pH 6,5</t>
  </si>
  <si>
    <t>0,174 l/min flow rate ,1,67ml/min oxidation rate &amp; pH 7,5</t>
  </si>
  <si>
    <t>0,174 l/min flow rate ,1,67ml/min oxidation rate &amp; pH 8,5</t>
  </si>
  <si>
    <t>0.262 l/min flow rate ,2.52 ml/min oxidation rate &amp; pH 7,5</t>
  </si>
  <si>
    <t>0.523l/min flow rate ,5.0 ml/min oxidation rate &amp; pH 7,5</t>
  </si>
  <si>
    <t>Manganese (Mn)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</si>
</sst>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bscript"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2" borderId="0" xfId="0" applyFill="1"/>
    <xf numFmtId="0" fontId="1" fillId="0" borderId="0" xfId="0" applyFont="1" applyAlignment="1"/>
    <xf numFmtId="165" fontId="0" fillId="0" borderId="0" xfId="0" applyNumberFormat="1" applyBorder="1"/>
    <xf numFmtId="2" fontId="0" fillId="0" borderId="0" xfId="0" applyNumberFormat="1" applyBorder="1"/>
    <xf numFmtId="0" fontId="0" fillId="0" borderId="0" xfId="0" applyBorder="1"/>
    <xf numFmtId="0" fontId="0" fillId="0" borderId="0" xfId="0" applyFill="1" applyBorder="1"/>
    <xf numFmtId="0" fontId="2" fillId="0" borderId="0" xfId="0" applyFont="1" applyAlignment="1"/>
    <xf numFmtId="0" fontId="2" fillId="2" borderId="0" xfId="0" applyFont="1" applyFill="1" applyAlignme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Pseudo Second Order non-linear (Iron)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8.3492206331351432E-2"/>
                  <c:y val="-2.516587600462985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'[1]Pseudo seco order non-linear_Fe'!$A$17:$A$22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'[1]Pseudo seco order non-linear_Fe'!$H$17:$H$22</c:f>
              <c:numCache>
                <c:formatCode>General</c:formatCode>
                <c:ptCount val="6"/>
                <c:pt idx="0">
                  <c:v>1.2931048773948439</c:v>
                </c:pt>
                <c:pt idx="1">
                  <c:v>1.2931194178240142</c:v>
                </c:pt>
                <c:pt idx="2">
                  <c:v>1.2931242647064047</c:v>
                </c:pt>
                <c:pt idx="3">
                  <c:v>1.2931266881612256</c:v>
                </c:pt>
                <c:pt idx="4">
                  <c:v>1.2931281422384782</c:v>
                </c:pt>
                <c:pt idx="5">
                  <c:v>1.29312911162513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965832"/>
        <c:axId val="394964264"/>
      </c:scatterChart>
      <c:valAx>
        <c:axId val="394965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4964264"/>
        <c:crosses val="autoZero"/>
        <c:crossBetween val="midCat"/>
      </c:valAx>
      <c:valAx>
        <c:axId val="394964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qt(mg/g)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49658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Pseudo Second Order non-linear (Iron)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8.3492206331351432E-2"/>
                  <c:y val="-2.516587600462985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'[1]Pseudo seco order non-linear_Fe'!$A$17:$A$22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'[1]Pseudo seco order non-linear_Fe'!$H$17:$H$22</c:f>
              <c:numCache>
                <c:formatCode>General</c:formatCode>
                <c:ptCount val="6"/>
                <c:pt idx="0">
                  <c:v>1.2931048773948439</c:v>
                </c:pt>
                <c:pt idx="1">
                  <c:v>1.2931194178240142</c:v>
                </c:pt>
                <c:pt idx="2">
                  <c:v>1.2931242647064047</c:v>
                </c:pt>
                <c:pt idx="3">
                  <c:v>1.2931266881612256</c:v>
                </c:pt>
                <c:pt idx="4">
                  <c:v>1.2931281422384782</c:v>
                </c:pt>
                <c:pt idx="5">
                  <c:v>1.29312911162513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963480"/>
        <c:axId val="394965048"/>
      </c:scatterChart>
      <c:valAx>
        <c:axId val="39496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4965048"/>
        <c:crosses val="autoZero"/>
        <c:crossBetween val="midCat"/>
      </c:valAx>
      <c:valAx>
        <c:axId val="394965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qt(mg/g)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496348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40</xdr:row>
      <xdr:rowOff>114300</xdr:rowOff>
    </xdr:from>
    <xdr:to>
      <xdr:col>7</xdr:col>
      <xdr:colOff>19050</xdr:colOff>
      <xdr:row>56</xdr:row>
      <xdr:rowOff>133350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40</xdr:row>
      <xdr:rowOff>114300</xdr:rowOff>
    </xdr:from>
    <xdr:to>
      <xdr:col>7</xdr:col>
      <xdr:colOff>19050</xdr:colOff>
      <xdr:row>56</xdr:row>
      <xdr:rowOff>133350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ults%20&amp;%20Graphs%20Spread%20Sheet_2022_Non%20Lin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 of 6.5"/>
      <sheetName val="pH of 7.5"/>
      <sheetName val="pH of 8.5"/>
      <sheetName val="Initial Results"/>
      <sheetName val="Graphs"/>
      <sheetName val="First Results Graphs"/>
      <sheetName val="Comparison Graphs %"/>
      <sheetName val="Iron Graphs"/>
      <sheetName val="Manganese Graphs"/>
      <sheetName val="Langm Isotherm(non-linear)_Fe"/>
      <sheetName val="Langmuir Iso(non-linear)_Mn"/>
      <sheetName val="Freundlich Isoth(non-linear)_Fe"/>
      <sheetName val="Freundlich Iso(non-linear)_Mn"/>
      <sheetName val="Temkin_Fe(nonlinear)"/>
      <sheetName val="Temkin_Mn(nonlinear)"/>
      <sheetName val="Dub_Fe(nonlinear)"/>
      <sheetName val="Dub_Mn(nonlinear)"/>
      <sheetName val="Fe_non linear"/>
      <sheetName val="Mn_non linear"/>
      <sheetName val="Pseudo non linear First Ord_Fe"/>
      <sheetName val="Pseudo first ord non linear_Mn"/>
      <sheetName val="Pseudo seco order non-linear_Fe"/>
      <sheetName val="Pseudo non linear Sec_Mn"/>
      <sheetName val="Elovich Kinetic non-linear_Fe"/>
      <sheetName val="Elovich Kinetic non linear_Mn"/>
      <sheetName val="Intra Particle non-linear_Fe"/>
      <sheetName val="Intra Particle non_linear_Mn"/>
      <sheetName val="Statistics"/>
      <sheetName val="Error Function_Fe"/>
      <sheetName val="Error Function_M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4">
          <cell r="A34" t="str">
            <v>Iron (mg/l)</v>
          </cell>
        </row>
        <row r="35">
          <cell r="A35" t="str">
            <v>Time (min)</v>
          </cell>
          <cell r="B35">
            <v>6.5</v>
          </cell>
          <cell r="E35">
            <v>7.5</v>
          </cell>
          <cell r="H35">
            <v>8.5</v>
          </cell>
        </row>
        <row r="36">
          <cell r="B36" t="str">
            <v>0,174 (l/min)</v>
          </cell>
          <cell r="C36" t="str">
            <v>0,262 (l/min)</v>
          </cell>
          <cell r="D36" t="str">
            <v>0,523 (l/min)</v>
          </cell>
          <cell r="E36" t="str">
            <v>0,174 (l/min)</v>
          </cell>
          <cell r="F36" t="str">
            <v>0,262 (l/min)</v>
          </cell>
          <cell r="G36" t="str">
            <v>0,523 (l/min)</v>
          </cell>
          <cell r="H36" t="str">
            <v>0,174 (l/min)</v>
          </cell>
          <cell r="I36" t="str">
            <v>0,262 (l/min)</v>
          </cell>
          <cell r="J36" t="str">
            <v>0,523 (l/min)</v>
          </cell>
        </row>
        <row r="37">
          <cell r="B37" t="str">
            <v>1,67 (ml/min)</v>
          </cell>
          <cell r="C37" t="str">
            <v>2,52(ml/min)</v>
          </cell>
          <cell r="D37" t="str">
            <v>5,0 (ml/min)</v>
          </cell>
          <cell r="E37" t="str">
            <v>1,67 (ml/min)</v>
          </cell>
          <cell r="F37" t="str">
            <v>2,52(ml/min)</v>
          </cell>
          <cell r="G37" t="str">
            <v>5,0 (ml/min)</v>
          </cell>
          <cell r="H37" t="str">
            <v>1,67 (ml/min)</v>
          </cell>
          <cell r="I37" t="str">
            <v>2,52(ml/min)</v>
          </cell>
          <cell r="J37" t="str">
            <v>5,0 (ml/min)</v>
          </cell>
        </row>
        <row r="38">
          <cell r="A38">
            <v>10</v>
          </cell>
          <cell r="B38">
            <v>2.5</v>
          </cell>
          <cell r="C38">
            <v>2.8</v>
          </cell>
          <cell r="D38">
            <v>2.2000000000000002</v>
          </cell>
          <cell r="E38">
            <v>1.6</v>
          </cell>
          <cell r="F38">
            <v>1.63</v>
          </cell>
          <cell r="G38">
            <v>1.6</v>
          </cell>
          <cell r="H38">
            <v>1.8966666666666665</v>
          </cell>
          <cell r="I38">
            <v>1.8</v>
          </cell>
          <cell r="J38">
            <v>1.8466666666666667</v>
          </cell>
        </row>
        <row r="39">
          <cell r="A39">
            <v>20</v>
          </cell>
          <cell r="B39">
            <v>1.24</v>
          </cell>
          <cell r="C39">
            <v>2.6</v>
          </cell>
          <cell r="D39">
            <v>2.2000000000000002</v>
          </cell>
          <cell r="E39">
            <v>1.1100000000000001</v>
          </cell>
          <cell r="F39">
            <v>1.2</v>
          </cell>
          <cell r="G39">
            <v>1.5</v>
          </cell>
          <cell r="H39">
            <v>0.90666666666666673</v>
          </cell>
          <cell r="I39">
            <v>1.2766666666666666</v>
          </cell>
          <cell r="J39">
            <v>1.1399999999999999</v>
          </cell>
        </row>
        <row r="40">
          <cell r="A40">
            <v>30</v>
          </cell>
          <cell r="B40">
            <v>1.07</v>
          </cell>
          <cell r="C40">
            <v>2.38</v>
          </cell>
          <cell r="D40">
            <v>2.29</v>
          </cell>
          <cell r="E40">
            <v>0.54</v>
          </cell>
          <cell r="F40">
            <v>0.89</v>
          </cell>
          <cell r="G40">
            <v>1.24</v>
          </cell>
          <cell r="H40">
            <v>0.34999999999999992</v>
          </cell>
          <cell r="I40">
            <v>0.93666666666666665</v>
          </cell>
          <cell r="J40">
            <v>1.01</v>
          </cell>
        </row>
        <row r="41">
          <cell r="A41">
            <v>40</v>
          </cell>
          <cell r="B41">
            <v>1.1000000000000001</v>
          </cell>
          <cell r="C41">
            <v>1.8</v>
          </cell>
          <cell r="D41">
            <v>2.2000000000000002</v>
          </cell>
          <cell r="E41">
            <v>0.44</v>
          </cell>
          <cell r="F41">
            <v>0.9</v>
          </cell>
          <cell r="G41">
            <v>1.2</v>
          </cell>
          <cell r="H41">
            <v>0.19666666666666668</v>
          </cell>
          <cell r="I41">
            <v>0.71333333333333326</v>
          </cell>
          <cell r="J41">
            <v>0.65666666666666673</v>
          </cell>
        </row>
        <row r="42">
          <cell r="A42">
            <v>50</v>
          </cell>
          <cell r="B42">
            <v>1.1499999999999999</v>
          </cell>
          <cell r="C42">
            <v>2</v>
          </cell>
          <cell r="D42">
            <v>2.4</v>
          </cell>
          <cell r="E42">
            <v>0.45</v>
          </cell>
          <cell r="F42">
            <v>0.9</v>
          </cell>
          <cell r="G42">
            <v>1.1000000000000001</v>
          </cell>
          <cell r="H42">
            <v>0.18333333333333335</v>
          </cell>
          <cell r="I42">
            <v>0.57999999999999996</v>
          </cell>
          <cell r="J42">
            <v>0.58333333333333337</v>
          </cell>
        </row>
        <row r="43">
          <cell r="A43">
            <v>60</v>
          </cell>
          <cell r="B43">
            <v>1.3</v>
          </cell>
          <cell r="C43">
            <v>1.71</v>
          </cell>
          <cell r="D43">
            <v>2.56</v>
          </cell>
          <cell r="E43">
            <v>0.42</v>
          </cell>
          <cell r="F43">
            <v>0.89</v>
          </cell>
          <cell r="G43">
            <v>1.1100000000000001</v>
          </cell>
          <cell r="H43">
            <v>0.1466666666666667</v>
          </cell>
          <cell r="I43">
            <v>0.54333333333333333</v>
          </cell>
          <cell r="J43">
            <v>0.60666666666666658</v>
          </cell>
        </row>
      </sheetData>
      <sheetData sheetId="8">
        <row r="34">
          <cell r="C34" t="str">
            <v>Manganese (mg/l)</v>
          </cell>
        </row>
        <row r="35">
          <cell r="C35" t="str">
            <v>Time (min)</v>
          </cell>
          <cell r="D35">
            <v>6.5</v>
          </cell>
          <cell r="G35">
            <v>7.5</v>
          </cell>
          <cell r="J35">
            <v>8.5</v>
          </cell>
        </row>
        <row r="36">
          <cell r="D36" t="str">
            <v>0,174 (l/min)</v>
          </cell>
          <cell r="E36" t="str">
            <v>0,262 (l/min)</v>
          </cell>
          <cell r="F36" t="str">
            <v>0,523 (l/min)</v>
          </cell>
          <cell r="G36" t="str">
            <v>0,174 (l/min)</v>
          </cell>
          <cell r="H36" t="str">
            <v>0,262 (l/min)</v>
          </cell>
          <cell r="I36" t="str">
            <v>0,523 (l/min)</v>
          </cell>
          <cell r="J36" t="str">
            <v>0,174 (l/min)</v>
          </cell>
          <cell r="K36" t="str">
            <v>0,262 (l/min)</v>
          </cell>
          <cell r="L36" t="str">
            <v>0,523 (l/min)</v>
          </cell>
        </row>
        <row r="37">
          <cell r="D37" t="str">
            <v>1,67 (ml/min)</v>
          </cell>
          <cell r="E37" t="str">
            <v>2,52(ml/min)</v>
          </cell>
          <cell r="F37" t="str">
            <v>5,0 (ml/min)</v>
          </cell>
          <cell r="G37" t="str">
            <v>1,67 (ml/min)</v>
          </cell>
          <cell r="H37" t="str">
            <v>2,52(ml/min)</v>
          </cell>
          <cell r="I37" t="str">
            <v>5,0 (ml/min)</v>
          </cell>
          <cell r="J37" t="str">
            <v>1,67 (ml/min)</v>
          </cell>
          <cell r="K37" t="str">
            <v>2,52(ml/min)</v>
          </cell>
          <cell r="L37" t="str">
            <v>5,0 (ml/min)</v>
          </cell>
        </row>
        <row r="38">
          <cell r="C38">
            <v>10</v>
          </cell>
          <cell r="D38">
            <v>0.3</v>
          </cell>
          <cell r="E38">
            <v>0.2</v>
          </cell>
          <cell r="F38">
            <v>0.5</v>
          </cell>
          <cell r="G38">
            <v>0.53</v>
          </cell>
          <cell r="H38">
            <v>0.37</v>
          </cell>
          <cell r="I38">
            <v>0.5</v>
          </cell>
          <cell r="J38">
            <v>0.53333333333333333</v>
          </cell>
          <cell r="K38">
            <v>0.53333333333333333</v>
          </cell>
          <cell r="L38">
            <v>0.6333333333333333</v>
          </cell>
        </row>
        <row r="39">
          <cell r="C39">
            <v>20</v>
          </cell>
          <cell r="D39">
            <v>0.4</v>
          </cell>
          <cell r="E39">
            <v>0.2</v>
          </cell>
          <cell r="F39">
            <v>0.6</v>
          </cell>
          <cell r="G39">
            <v>0.5</v>
          </cell>
          <cell r="H39">
            <v>0.3</v>
          </cell>
          <cell r="I39">
            <v>0.6</v>
          </cell>
          <cell r="J39">
            <v>0.56666666666666676</v>
          </cell>
          <cell r="K39">
            <v>0.5</v>
          </cell>
          <cell r="L39">
            <v>0.5</v>
          </cell>
        </row>
        <row r="40">
          <cell r="C40">
            <v>30</v>
          </cell>
          <cell r="D40">
            <v>0.63</v>
          </cell>
          <cell r="E40">
            <v>0.37</v>
          </cell>
          <cell r="F40">
            <v>0.63</v>
          </cell>
          <cell r="G40">
            <v>0.5</v>
          </cell>
          <cell r="H40">
            <v>0.33</v>
          </cell>
          <cell r="I40">
            <v>0.63</v>
          </cell>
          <cell r="J40">
            <v>0.46666666666666662</v>
          </cell>
          <cell r="K40">
            <v>0.5</v>
          </cell>
          <cell r="L40">
            <v>0.56666666666666676</v>
          </cell>
        </row>
        <row r="41">
          <cell r="C41">
            <v>40</v>
          </cell>
          <cell r="D41">
            <v>0.6</v>
          </cell>
          <cell r="E41">
            <v>0.3</v>
          </cell>
          <cell r="F41">
            <v>0.6</v>
          </cell>
          <cell r="G41">
            <v>0.5</v>
          </cell>
          <cell r="H41">
            <v>0.4</v>
          </cell>
          <cell r="I41">
            <v>0.6</v>
          </cell>
          <cell r="J41">
            <v>0.33333333333333331</v>
          </cell>
          <cell r="K41">
            <v>0.5</v>
          </cell>
          <cell r="L41">
            <v>0.56666666666666676</v>
          </cell>
        </row>
        <row r="42">
          <cell r="C42">
            <v>50</v>
          </cell>
          <cell r="D42">
            <v>0.5</v>
          </cell>
          <cell r="E42">
            <v>0.3</v>
          </cell>
          <cell r="F42">
            <v>0.4</v>
          </cell>
          <cell r="G42">
            <v>0.5</v>
          </cell>
          <cell r="H42">
            <v>0.4</v>
          </cell>
          <cell r="I42">
            <v>0.4</v>
          </cell>
          <cell r="J42">
            <v>0.43333333333333335</v>
          </cell>
          <cell r="K42">
            <v>0.46666666666666662</v>
          </cell>
          <cell r="L42">
            <v>0.6333333333333333</v>
          </cell>
        </row>
        <row r="43">
          <cell r="C43">
            <v>60</v>
          </cell>
          <cell r="D43">
            <v>0.5</v>
          </cell>
          <cell r="E43">
            <v>0.37</v>
          </cell>
          <cell r="F43">
            <v>0.5</v>
          </cell>
          <cell r="G43">
            <v>0.47</v>
          </cell>
          <cell r="H43">
            <v>0.3</v>
          </cell>
          <cell r="I43">
            <v>0.5</v>
          </cell>
          <cell r="J43">
            <v>0.53333333333333333</v>
          </cell>
          <cell r="K43">
            <v>0.53333333333333333</v>
          </cell>
          <cell r="L43">
            <v>0.6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A17">
            <v>10</v>
          </cell>
          <cell r="H17">
            <v>1.2931048773948439</v>
          </cell>
        </row>
        <row r="18">
          <cell r="A18">
            <v>20</v>
          </cell>
          <cell r="H18">
            <v>1.2931194178240142</v>
          </cell>
        </row>
        <row r="19">
          <cell r="A19">
            <v>30</v>
          </cell>
          <cell r="H19">
            <v>1.2931242647064047</v>
          </cell>
        </row>
        <row r="20">
          <cell r="A20">
            <v>40</v>
          </cell>
          <cell r="H20">
            <v>1.2931266881612256</v>
          </cell>
        </row>
        <row r="21">
          <cell r="A21">
            <v>50</v>
          </cell>
          <cell r="H21">
            <v>1.2931281422384782</v>
          </cell>
        </row>
        <row r="22">
          <cell r="A22">
            <v>60</v>
          </cell>
          <cell r="H22">
            <v>1.29312911162513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3"/>
  <sheetViews>
    <sheetView topLeftCell="L82" workbookViewId="0">
      <selection activeCell="AH117" sqref="AH117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5" max="15" width="12" bestFit="1" customWidth="1"/>
  </cols>
  <sheetData>
    <row r="1" spans="1:35" x14ac:dyDescent="0.25">
      <c r="A1" s="15" t="str">
        <f>'[1]Iron Graphs'!A34</f>
        <v>Iron (mg/l)</v>
      </c>
      <c r="B1" s="15"/>
      <c r="C1" s="15"/>
      <c r="D1" s="15"/>
      <c r="E1" s="15"/>
      <c r="F1" s="15"/>
      <c r="G1" s="15"/>
      <c r="H1" s="15"/>
      <c r="I1" s="15"/>
      <c r="J1" s="15"/>
    </row>
    <row r="2" spans="1:35" x14ac:dyDescent="0.25">
      <c r="A2" s="1" t="str">
        <f>'[1]Iron Graphs'!A35</f>
        <v>Time (min)</v>
      </c>
      <c r="B2" s="15">
        <f>'[1]Iron Graphs'!B35</f>
        <v>6.5</v>
      </c>
      <c r="C2" s="15"/>
      <c r="D2" s="15"/>
      <c r="E2" s="15">
        <f>'[1]Iron Graphs'!E35</f>
        <v>7.5</v>
      </c>
      <c r="F2" s="15"/>
      <c r="G2" s="15"/>
      <c r="H2" s="15">
        <f>'[1]Iron Graphs'!H35</f>
        <v>8.5</v>
      </c>
      <c r="I2" s="15"/>
      <c r="J2" s="15"/>
    </row>
    <row r="3" spans="1:35" x14ac:dyDescent="0.25">
      <c r="A3" s="1">
        <f>'[1]Iron Graphs'!A36</f>
        <v>0</v>
      </c>
      <c r="B3" s="1" t="str">
        <f>'[1]Iron Graphs'!B36</f>
        <v>0,174 (l/min)</v>
      </c>
      <c r="C3" s="1" t="str">
        <f>'[1]Iron Graphs'!C36</f>
        <v>0,262 (l/min)</v>
      </c>
      <c r="D3" s="1" t="str">
        <f>'[1]Iron Graphs'!D36</f>
        <v>0,523 (l/min)</v>
      </c>
      <c r="E3" s="1" t="str">
        <f>'[1]Iron Graphs'!E36</f>
        <v>0,174 (l/min)</v>
      </c>
      <c r="F3" s="1" t="str">
        <f>'[1]Iron Graphs'!F36</f>
        <v>0,262 (l/min)</v>
      </c>
      <c r="G3" s="1" t="str">
        <f>'[1]Iron Graphs'!G36</f>
        <v>0,523 (l/min)</v>
      </c>
      <c r="H3" s="1" t="str">
        <f>'[1]Iron Graphs'!H36</f>
        <v>0,174 (l/min)</v>
      </c>
      <c r="I3" s="1" t="str">
        <f>'[1]Iron Graphs'!I36</f>
        <v>0,262 (l/min)</v>
      </c>
      <c r="J3" s="1" t="str">
        <f>'[1]Iron Graphs'!J36</f>
        <v>0,523 (l/min)</v>
      </c>
    </row>
    <row r="4" spans="1:35" x14ac:dyDescent="0.25">
      <c r="A4" s="1">
        <f>'[1]Iron Graphs'!A37</f>
        <v>0</v>
      </c>
      <c r="B4" s="1" t="str">
        <f>'[1]Iron Graphs'!B37</f>
        <v>1,67 (ml/min)</v>
      </c>
      <c r="C4" s="1" t="str">
        <f>'[1]Iron Graphs'!C37</f>
        <v>2,52(ml/min)</v>
      </c>
      <c r="D4" s="1" t="str">
        <f>'[1]Iron Graphs'!D37</f>
        <v>5,0 (ml/min)</v>
      </c>
      <c r="E4" s="1" t="str">
        <f>'[1]Iron Graphs'!E37</f>
        <v>1,67 (ml/min)</v>
      </c>
      <c r="F4" s="1" t="str">
        <f>'[1]Iron Graphs'!F37</f>
        <v>2,52(ml/min)</v>
      </c>
      <c r="G4" s="1" t="str">
        <f>'[1]Iron Graphs'!G37</f>
        <v>5,0 (ml/min)</v>
      </c>
      <c r="H4" s="1" t="str">
        <f>'[1]Iron Graphs'!H37</f>
        <v>1,67 (ml/min)</v>
      </c>
      <c r="I4" s="1" t="str">
        <f>'[1]Iron Graphs'!I37</f>
        <v>2,52(ml/min)</v>
      </c>
      <c r="J4" s="1" t="str">
        <f>'[1]Iron Graphs'!J37</f>
        <v>5,0 (ml/min)</v>
      </c>
    </row>
    <row r="5" spans="1:35" x14ac:dyDescent="0.25">
      <c r="A5" s="2">
        <f>'[1]Iron Graphs'!A38</f>
        <v>10</v>
      </c>
      <c r="B5" s="2">
        <f>'[1]Iron Graphs'!B38</f>
        <v>2.5</v>
      </c>
      <c r="C5" s="2">
        <f>'[1]Iron Graphs'!C38</f>
        <v>2.8</v>
      </c>
      <c r="D5" s="2">
        <f>'[1]Iron Graphs'!D38</f>
        <v>2.2000000000000002</v>
      </c>
      <c r="E5" s="2">
        <f>'[1]Iron Graphs'!E38</f>
        <v>1.6</v>
      </c>
      <c r="F5" s="2">
        <f>'[1]Iron Graphs'!F38</f>
        <v>1.63</v>
      </c>
      <c r="G5" s="2">
        <f>'[1]Iron Graphs'!G38</f>
        <v>1.6</v>
      </c>
      <c r="H5" s="2">
        <f>'[1]Iron Graphs'!H38</f>
        <v>1.8966666666666665</v>
      </c>
      <c r="I5" s="2">
        <f>'[1]Iron Graphs'!I38</f>
        <v>1.8</v>
      </c>
      <c r="J5" s="2">
        <f>'[1]Iron Graphs'!J38</f>
        <v>1.8466666666666667</v>
      </c>
    </row>
    <row r="6" spans="1:35" x14ac:dyDescent="0.25">
      <c r="A6" s="2">
        <f>'[1]Iron Graphs'!A39</f>
        <v>20</v>
      </c>
      <c r="B6" s="2">
        <f>'[1]Iron Graphs'!B39</f>
        <v>1.24</v>
      </c>
      <c r="C6" s="2">
        <f>'[1]Iron Graphs'!C39</f>
        <v>2.6</v>
      </c>
      <c r="D6" s="2">
        <f>'[1]Iron Graphs'!D39</f>
        <v>2.2000000000000002</v>
      </c>
      <c r="E6" s="2">
        <f>'[1]Iron Graphs'!E39</f>
        <v>1.1100000000000001</v>
      </c>
      <c r="F6" s="2">
        <f>'[1]Iron Graphs'!F39</f>
        <v>1.2</v>
      </c>
      <c r="G6" s="2">
        <f>'[1]Iron Graphs'!G39</f>
        <v>1.5</v>
      </c>
      <c r="H6" s="2">
        <f>'[1]Iron Graphs'!H39</f>
        <v>0.90666666666666673</v>
      </c>
      <c r="I6" s="2">
        <f>'[1]Iron Graphs'!I39</f>
        <v>1.2766666666666666</v>
      </c>
      <c r="J6" s="2">
        <f>'[1]Iron Graphs'!J39</f>
        <v>1.1399999999999999</v>
      </c>
    </row>
    <row r="7" spans="1:35" x14ac:dyDescent="0.25">
      <c r="A7" s="2">
        <f>'[1]Iron Graphs'!A40</f>
        <v>30</v>
      </c>
      <c r="B7" s="2">
        <f>'[1]Iron Graphs'!B40</f>
        <v>1.07</v>
      </c>
      <c r="C7" s="2">
        <f>'[1]Iron Graphs'!C40</f>
        <v>2.38</v>
      </c>
      <c r="D7" s="2">
        <f>'[1]Iron Graphs'!D40</f>
        <v>2.29</v>
      </c>
      <c r="E7" s="2">
        <f>'[1]Iron Graphs'!E40</f>
        <v>0.54</v>
      </c>
      <c r="F7" s="2">
        <f>'[1]Iron Graphs'!F40</f>
        <v>0.89</v>
      </c>
      <c r="G7" s="2">
        <f>'[1]Iron Graphs'!G40</f>
        <v>1.24</v>
      </c>
      <c r="H7" s="2">
        <f>'[1]Iron Graphs'!H40</f>
        <v>0.34999999999999992</v>
      </c>
      <c r="I7" s="2">
        <f>'[1]Iron Graphs'!I40</f>
        <v>0.93666666666666665</v>
      </c>
      <c r="J7" s="2">
        <f>'[1]Iron Graphs'!J40</f>
        <v>1.01</v>
      </c>
    </row>
    <row r="8" spans="1:35" x14ac:dyDescent="0.25">
      <c r="A8" s="2">
        <f>'[1]Iron Graphs'!A41</f>
        <v>40</v>
      </c>
      <c r="B8" s="2">
        <f>'[1]Iron Graphs'!B41</f>
        <v>1.1000000000000001</v>
      </c>
      <c r="C8" s="2">
        <f>'[1]Iron Graphs'!C41</f>
        <v>1.8</v>
      </c>
      <c r="D8" s="2">
        <f>'[1]Iron Graphs'!D41</f>
        <v>2.2000000000000002</v>
      </c>
      <c r="E8" s="2">
        <f>'[1]Iron Graphs'!E41</f>
        <v>0.44</v>
      </c>
      <c r="F8" s="2">
        <f>'[1]Iron Graphs'!F41</f>
        <v>0.9</v>
      </c>
      <c r="G8" s="2">
        <f>'[1]Iron Graphs'!G41</f>
        <v>1.2</v>
      </c>
      <c r="H8" s="2">
        <f>'[1]Iron Graphs'!H41</f>
        <v>0.19666666666666668</v>
      </c>
      <c r="I8" s="2">
        <f>'[1]Iron Graphs'!I41</f>
        <v>0.71333333333333326</v>
      </c>
      <c r="J8" s="2">
        <f>'[1]Iron Graphs'!J41</f>
        <v>0.65666666666666673</v>
      </c>
    </row>
    <row r="9" spans="1:35" x14ac:dyDescent="0.25">
      <c r="A9" s="2">
        <f>'[1]Iron Graphs'!A42</f>
        <v>50</v>
      </c>
      <c r="B9" s="2">
        <f>'[1]Iron Graphs'!B42</f>
        <v>1.1499999999999999</v>
      </c>
      <c r="C9" s="2">
        <f>'[1]Iron Graphs'!C42</f>
        <v>2</v>
      </c>
      <c r="D9" s="2">
        <f>'[1]Iron Graphs'!D42</f>
        <v>2.4</v>
      </c>
      <c r="E9" s="2">
        <f>'[1]Iron Graphs'!E42</f>
        <v>0.45</v>
      </c>
      <c r="F9" s="2">
        <f>'[1]Iron Graphs'!F42</f>
        <v>0.9</v>
      </c>
      <c r="G9" s="2">
        <f>'[1]Iron Graphs'!G42</f>
        <v>1.1000000000000001</v>
      </c>
      <c r="H9" s="2">
        <f>'[1]Iron Graphs'!H42</f>
        <v>0.18333333333333335</v>
      </c>
      <c r="I9" s="2">
        <f>'[1]Iron Graphs'!I42</f>
        <v>0.57999999999999996</v>
      </c>
      <c r="J9" s="2">
        <f>'[1]Iron Graphs'!J42</f>
        <v>0.58333333333333337</v>
      </c>
    </row>
    <row r="10" spans="1:35" x14ac:dyDescent="0.25">
      <c r="A10" s="2">
        <f>'[1]Iron Graphs'!A43</f>
        <v>60</v>
      </c>
      <c r="B10" s="2">
        <f>'[1]Iron Graphs'!B43</f>
        <v>1.3</v>
      </c>
      <c r="C10" s="2">
        <f>'[1]Iron Graphs'!C43</f>
        <v>1.71</v>
      </c>
      <c r="D10" s="2">
        <f>'[1]Iron Graphs'!D43</f>
        <v>2.56</v>
      </c>
      <c r="E10" s="2">
        <f>'[1]Iron Graphs'!E43</f>
        <v>0.42</v>
      </c>
      <c r="F10" s="2">
        <f>'[1]Iron Graphs'!F43</f>
        <v>0.89</v>
      </c>
      <c r="G10" s="2">
        <f>'[1]Iron Graphs'!G43</f>
        <v>1.1100000000000001</v>
      </c>
      <c r="H10" s="2">
        <f>'[1]Iron Graphs'!H43</f>
        <v>0.1466666666666667</v>
      </c>
      <c r="I10" s="2">
        <f>'[1]Iron Graphs'!I43</f>
        <v>0.54333333333333333</v>
      </c>
      <c r="J10" s="2">
        <f>'[1]Iron Graphs'!J43</f>
        <v>0.60666666666666658</v>
      </c>
    </row>
    <row r="13" spans="1:35" x14ac:dyDescent="0.25">
      <c r="A13" s="15" t="s">
        <v>32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5"/>
      <c r="M13" s="15" t="s">
        <v>30</v>
      </c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5"/>
      <c r="Y13" s="15" t="s">
        <v>31</v>
      </c>
      <c r="Z13" s="15"/>
      <c r="AA13" s="15"/>
      <c r="AB13" s="15"/>
      <c r="AC13" s="15"/>
      <c r="AD13" s="15"/>
      <c r="AE13" s="15"/>
      <c r="AF13" s="15"/>
      <c r="AG13" s="15"/>
      <c r="AH13" s="15"/>
      <c r="AI13" s="15"/>
    </row>
    <row r="14" spans="1:35" x14ac:dyDescent="0.25">
      <c r="A14" s="15" t="s">
        <v>0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5"/>
      <c r="M14" s="15" t="s">
        <v>0</v>
      </c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5"/>
      <c r="Y14" s="15" t="s">
        <v>0</v>
      </c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x14ac:dyDescent="0.25">
      <c r="A15" s="15" t="s">
        <v>1</v>
      </c>
      <c r="B15" s="15"/>
      <c r="C15" s="15"/>
      <c r="D15" s="6" t="s">
        <v>2</v>
      </c>
      <c r="H15" s="1" t="s">
        <v>3</v>
      </c>
      <c r="J15" s="1" t="s">
        <v>2</v>
      </c>
      <c r="L15" s="5"/>
      <c r="M15" s="15" t="s">
        <v>1</v>
      </c>
      <c r="N15" s="15"/>
      <c r="O15" s="15"/>
      <c r="P15" s="6" t="s">
        <v>2</v>
      </c>
      <c r="T15" s="1" t="s">
        <v>3</v>
      </c>
      <c r="V15" s="1" t="s">
        <v>2</v>
      </c>
      <c r="X15" s="5"/>
      <c r="Y15" s="15" t="s">
        <v>1</v>
      </c>
      <c r="Z15" s="15"/>
      <c r="AA15" s="15"/>
      <c r="AB15" s="6" t="s">
        <v>2</v>
      </c>
      <c r="AF15" s="1" t="s">
        <v>3</v>
      </c>
      <c r="AH15" s="1" t="s">
        <v>2</v>
      </c>
    </row>
    <row r="16" spans="1:35" x14ac:dyDescent="0.25">
      <c r="A16" t="s">
        <v>4</v>
      </c>
      <c r="B16" t="s">
        <v>5</v>
      </c>
      <c r="C16" t="s">
        <v>6</v>
      </c>
      <c r="D16" t="s">
        <v>7</v>
      </c>
      <c r="H16" t="s">
        <v>7</v>
      </c>
      <c r="J16" t="s">
        <v>8</v>
      </c>
      <c r="L16" s="5"/>
      <c r="M16" t="s">
        <v>4</v>
      </c>
      <c r="N16" t="s">
        <v>5</v>
      </c>
      <c r="O16" t="s">
        <v>6</v>
      </c>
      <c r="P16" t="s">
        <v>7</v>
      </c>
      <c r="T16" t="s">
        <v>7</v>
      </c>
      <c r="V16" t="s">
        <v>8</v>
      </c>
      <c r="X16" s="5"/>
      <c r="Y16" t="s">
        <v>4</v>
      </c>
      <c r="Z16" t="s">
        <v>5</v>
      </c>
      <c r="AA16" t="s">
        <v>6</v>
      </c>
      <c r="AB16" t="s">
        <v>7</v>
      </c>
      <c r="AF16" t="s">
        <v>7</v>
      </c>
      <c r="AH16" t="s">
        <v>8</v>
      </c>
    </row>
    <row r="17" spans="1:35" x14ac:dyDescent="0.25">
      <c r="A17">
        <v>10</v>
      </c>
      <c r="B17" s="7">
        <v>2.1</v>
      </c>
      <c r="C17" s="8">
        <f>B5</f>
        <v>2.5</v>
      </c>
      <c r="D17">
        <f>((B17-C17)/$B$33)*$B$34</f>
        <v>-4.5920696800477636E-4</v>
      </c>
      <c r="E17">
        <f>(C17-$C$28)^2</f>
        <v>6.2446743341634274</v>
      </c>
      <c r="F17" t="s">
        <v>9</v>
      </c>
      <c r="H17">
        <f>($F$33*(1-EXP(-$F$34*A17)))</f>
        <v>8.1126564347510516E-4</v>
      </c>
      <c r="J17">
        <f>(D17-H17)^2</f>
        <v>1.6141006565205098E-6</v>
      </c>
      <c r="L17" s="5"/>
      <c r="M17">
        <v>10</v>
      </c>
      <c r="N17" s="7">
        <v>2.1</v>
      </c>
      <c r="O17" s="8">
        <f>C5</f>
        <v>2.8</v>
      </c>
      <c r="P17">
        <f>((N17-O17)/$B$33)*$B$34</f>
        <v>-8.0361219400835841E-4</v>
      </c>
      <c r="Q17">
        <f>(O17-$C$28)^2</f>
        <v>7.834035118063964</v>
      </c>
      <c r="R17" t="s">
        <v>9</v>
      </c>
      <c r="T17">
        <f>($R$33*(1-EXP(-$R$34*M17)))</f>
        <v>0</v>
      </c>
      <c r="V17">
        <f>(P17-T17)^2</f>
        <v>6.4579255835892749E-7</v>
      </c>
      <c r="X17" s="5"/>
      <c r="Y17">
        <v>10</v>
      </c>
      <c r="Z17" s="7">
        <v>2.1</v>
      </c>
      <c r="AA17" s="8">
        <f>D5</f>
        <v>2.2000000000000002</v>
      </c>
      <c r="AB17">
        <f>((Z17-AA17)/$B$33)*$B$34</f>
        <v>-1.1480174200119423E-4</v>
      </c>
      <c r="AC17">
        <f>(AA17-$C$28)^2</f>
        <v>4.8353135502628906</v>
      </c>
      <c r="AD17" t="s">
        <v>9</v>
      </c>
      <c r="AF17">
        <f>($AD$33*(1-EXP(-$AD$34*Y17)))</f>
        <v>0</v>
      </c>
      <c r="AH17">
        <f>(AB17-AF17)^2</f>
        <v>1.3179439966508762E-8</v>
      </c>
    </row>
    <row r="18" spans="1:35" x14ac:dyDescent="0.25">
      <c r="A18">
        <v>20</v>
      </c>
      <c r="B18" s="9">
        <v>2.1</v>
      </c>
      <c r="C18" s="8">
        <f t="shared" ref="C18:C22" si="0">B6</f>
        <v>1.24</v>
      </c>
      <c r="D18">
        <f t="shared" ref="D18:D22" si="1">((B18-C18)/$B$33)*$B$34</f>
        <v>9.8729498121026961E-4</v>
      </c>
      <c r="E18">
        <f t="shared" ref="E18:E22" si="2">(C18-$C$28)^2</f>
        <v>1.5349590417811705</v>
      </c>
      <c r="H18">
        <f>($F$33*(1-EXP(-$F$34*A18)))</f>
        <v>8.1126564347510516E-4</v>
      </c>
      <c r="J18">
        <f t="shared" ref="J18:J22" si="3">(D18-H18)^2</f>
        <v>3.0986327743480594E-8</v>
      </c>
      <c r="L18" s="5"/>
      <c r="M18">
        <v>20</v>
      </c>
      <c r="N18" s="9">
        <v>2.1</v>
      </c>
      <c r="O18" s="8">
        <f t="shared" ref="O18:O22" si="4">C6</f>
        <v>2.6</v>
      </c>
      <c r="P18">
        <f t="shared" ref="P18:P22" si="5">((N18-O18)/$B$33)*$B$34</f>
        <v>-5.7400871000597056E-4</v>
      </c>
      <c r="Q18">
        <f t="shared" ref="Q18:Q22" si="6">(O18-$C$28)^2</f>
        <v>6.754461262130274</v>
      </c>
      <c r="T18">
        <f t="shared" ref="T18:T22" si="7">($R$33*(1-EXP(-$R$34*M18)))</f>
        <v>0</v>
      </c>
      <c r="V18">
        <f t="shared" ref="V18:V22" si="8">(P18-T18)^2</f>
        <v>3.2948599916271843E-7</v>
      </c>
      <c r="X18" s="5"/>
      <c r="Y18">
        <v>20</v>
      </c>
      <c r="Z18" s="9">
        <v>2.1</v>
      </c>
      <c r="AA18" s="8">
        <f t="shared" ref="AA18:AA22" si="9">D6</f>
        <v>2.2000000000000002</v>
      </c>
      <c r="AB18">
        <f t="shared" ref="AB18:AB22" si="10">((Z18-AA18)/$B$33)*$B$34</f>
        <v>-1.1480174200119423E-4</v>
      </c>
      <c r="AC18">
        <f t="shared" ref="AC18:AC22" si="11">(AA18-$C$28)^2</f>
        <v>4.8353135502628906</v>
      </c>
      <c r="AF18">
        <f t="shared" ref="AF18:AF22" si="12">($AD$33*(1-EXP(-$AD$34*Y18)))</f>
        <v>0</v>
      </c>
      <c r="AH18">
        <f t="shared" ref="AH18:AH22" si="13">(AB18-AF18)^2</f>
        <v>1.3179439966508762E-8</v>
      </c>
    </row>
    <row r="19" spans="1:35" x14ac:dyDescent="0.25">
      <c r="A19">
        <v>30</v>
      </c>
      <c r="B19" s="9">
        <v>2.1</v>
      </c>
      <c r="C19" s="8">
        <f t="shared" si="0"/>
        <v>1.07</v>
      </c>
      <c r="D19">
        <f t="shared" si="1"/>
        <v>1.1824579426122995E-3</v>
      </c>
      <c r="E19">
        <f t="shared" si="2"/>
        <v>1.1426212642375329</v>
      </c>
      <c r="H19">
        <f t="shared" ref="H19:H22" si="14">($F$33*(1-EXP(-$F$34*A19)))</f>
        <v>8.1126564347510516E-4</v>
      </c>
      <c r="J19">
        <f t="shared" si="3"/>
        <v>1.3778372293875633E-7</v>
      </c>
      <c r="L19" s="5"/>
      <c r="M19">
        <v>30</v>
      </c>
      <c r="N19" s="9">
        <v>2.1</v>
      </c>
      <c r="O19" s="8">
        <f t="shared" si="4"/>
        <v>2.38</v>
      </c>
      <c r="P19">
        <f t="shared" si="5"/>
        <v>-3.2144487760334329E-4</v>
      </c>
      <c r="Q19">
        <f t="shared" si="6"/>
        <v>5.6593300206032122</v>
      </c>
      <c r="T19">
        <f t="shared" si="7"/>
        <v>0</v>
      </c>
      <c r="V19">
        <f t="shared" si="8"/>
        <v>1.0332680933742835E-7</v>
      </c>
      <c r="X19" s="5"/>
      <c r="Y19">
        <v>30</v>
      </c>
      <c r="Z19" s="9">
        <v>2.1</v>
      </c>
      <c r="AA19" s="8">
        <f t="shared" si="9"/>
        <v>2.29</v>
      </c>
      <c r="AB19">
        <f t="shared" si="10"/>
        <v>-2.1812330980226877E-4</v>
      </c>
      <c r="AC19">
        <f t="shared" si="11"/>
        <v>5.2392217854330516</v>
      </c>
      <c r="AF19">
        <f t="shared" si="12"/>
        <v>0</v>
      </c>
      <c r="AH19">
        <f t="shared" si="13"/>
        <v>4.7577778279096522E-8</v>
      </c>
    </row>
    <row r="20" spans="1:35" x14ac:dyDescent="0.25">
      <c r="A20">
        <v>40</v>
      </c>
      <c r="B20" s="7">
        <v>2.1</v>
      </c>
      <c r="C20" s="8">
        <f t="shared" si="0"/>
        <v>1.1000000000000001</v>
      </c>
      <c r="D20">
        <f t="shared" si="1"/>
        <v>1.1480174200119411E-3</v>
      </c>
      <c r="E20">
        <f t="shared" si="2"/>
        <v>1.2076573426275867</v>
      </c>
      <c r="H20">
        <f t="shared" si="14"/>
        <v>8.1126564347510516E-4</v>
      </c>
      <c r="J20">
        <f t="shared" si="3"/>
        <v>1.1340175900071511E-7</v>
      </c>
      <c r="L20" s="5"/>
      <c r="M20">
        <v>40</v>
      </c>
      <c r="N20" s="7">
        <v>2.1</v>
      </c>
      <c r="O20" s="8">
        <f t="shared" si="4"/>
        <v>1.8</v>
      </c>
      <c r="P20">
        <f t="shared" si="5"/>
        <v>3.4440522600358243E-4</v>
      </c>
      <c r="Q20">
        <f t="shared" si="6"/>
        <v>3.236165838395507</v>
      </c>
      <c r="T20">
        <f t="shared" si="7"/>
        <v>0</v>
      </c>
      <c r="V20">
        <f t="shared" si="8"/>
        <v>1.1861495969857869E-7</v>
      </c>
      <c r="X20" s="5"/>
      <c r="Y20">
        <v>40</v>
      </c>
      <c r="Z20" s="7">
        <v>2.1</v>
      </c>
      <c r="AA20" s="8">
        <f t="shared" si="9"/>
        <v>2.2000000000000002</v>
      </c>
      <c r="AB20">
        <f t="shared" si="10"/>
        <v>-1.1480174200119423E-4</v>
      </c>
      <c r="AC20">
        <f t="shared" si="11"/>
        <v>4.8353135502628906</v>
      </c>
      <c r="AF20">
        <f t="shared" si="12"/>
        <v>0</v>
      </c>
      <c r="AH20">
        <f t="shared" si="13"/>
        <v>1.3179439966508762E-8</v>
      </c>
    </row>
    <row r="21" spans="1:35" x14ac:dyDescent="0.25">
      <c r="A21">
        <v>50</v>
      </c>
      <c r="B21" s="10">
        <v>2.1</v>
      </c>
      <c r="C21" s="8">
        <f t="shared" si="0"/>
        <v>1.1499999999999999</v>
      </c>
      <c r="D21">
        <f t="shared" si="1"/>
        <v>1.0906165490113444E-3</v>
      </c>
      <c r="E21">
        <f t="shared" si="2"/>
        <v>1.320050806611009</v>
      </c>
      <c r="H21">
        <f t="shared" si="14"/>
        <v>8.1126564347510516E-4</v>
      </c>
      <c r="J21">
        <f t="shared" si="3"/>
        <v>7.8036928423916858E-8</v>
      </c>
      <c r="L21" s="5"/>
      <c r="M21">
        <v>50</v>
      </c>
      <c r="N21" s="10">
        <v>2.1</v>
      </c>
      <c r="O21" s="8">
        <f t="shared" si="4"/>
        <v>2</v>
      </c>
      <c r="P21">
        <f t="shared" si="5"/>
        <v>1.1480174200119423E-4</v>
      </c>
      <c r="Q21">
        <f t="shared" si="6"/>
        <v>3.9957396943291985</v>
      </c>
      <c r="T21">
        <f t="shared" si="7"/>
        <v>0</v>
      </c>
      <c r="V21">
        <f t="shared" si="8"/>
        <v>1.3179439966508762E-8</v>
      </c>
      <c r="X21" s="5"/>
      <c r="Y21">
        <v>50</v>
      </c>
      <c r="Z21" s="10">
        <v>2.1</v>
      </c>
      <c r="AA21" s="8">
        <f t="shared" si="9"/>
        <v>2.4</v>
      </c>
      <c r="AB21">
        <f t="shared" si="10"/>
        <v>-3.4440522600358216E-4</v>
      </c>
      <c r="AC21">
        <f t="shared" si="11"/>
        <v>5.7548874061965813</v>
      </c>
      <c r="AF21">
        <f t="shared" si="12"/>
        <v>0</v>
      </c>
      <c r="AH21">
        <f t="shared" si="13"/>
        <v>1.186149596985785E-7</v>
      </c>
    </row>
    <row r="22" spans="1:35" x14ac:dyDescent="0.25">
      <c r="A22">
        <v>60</v>
      </c>
      <c r="B22" s="10">
        <v>2.1</v>
      </c>
      <c r="C22" s="8">
        <f t="shared" si="0"/>
        <v>1.3</v>
      </c>
      <c r="D22">
        <f t="shared" si="1"/>
        <v>9.1841393600955305E-4</v>
      </c>
      <c r="E22">
        <f t="shared" si="2"/>
        <v>1.687231198561278</v>
      </c>
      <c r="H22">
        <f t="shared" si="14"/>
        <v>8.1126564347510516E-4</v>
      </c>
      <c r="J22">
        <f t="shared" si="3"/>
        <v>1.1480756593047622E-8</v>
      </c>
      <c r="L22" s="5"/>
      <c r="M22">
        <v>60</v>
      </c>
      <c r="N22" s="10">
        <v>2.1</v>
      </c>
      <c r="O22" s="8">
        <f t="shared" si="4"/>
        <v>1.71</v>
      </c>
      <c r="P22">
        <f t="shared" si="5"/>
        <v>4.4772679380465722E-4</v>
      </c>
      <c r="Q22">
        <f t="shared" si="6"/>
        <v>2.9204576032253455</v>
      </c>
      <c r="T22">
        <f t="shared" si="7"/>
        <v>0</v>
      </c>
      <c r="V22">
        <f t="shared" si="8"/>
        <v>2.0045928189059804E-7</v>
      </c>
      <c r="X22" s="5"/>
      <c r="Y22">
        <v>60</v>
      </c>
      <c r="Z22" s="10">
        <v>2.1</v>
      </c>
      <c r="AA22" s="8">
        <f t="shared" si="9"/>
        <v>2.56</v>
      </c>
      <c r="AB22">
        <f t="shared" si="10"/>
        <v>-5.2808801320549292E-4</v>
      </c>
      <c r="AC22">
        <f t="shared" si="11"/>
        <v>6.5481464909435347</v>
      </c>
      <c r="AF22">
        <f t="shared" si="12"/>
        <v>0</v>
      </c>
      <c r="AH22">
        <f t="shared" si="13"/>
        <v>2.7887694969132486E-7</v>
      </c>
    </row>
    <row r="23" spans="1:35" x14ac:dyDescent="0.25">
      <c r="B23" s="9"/>
      <c r="C23" s="2"/>
      <c r="L23" s="5"/>
      <c r="N23" s="9"/>
      <c r="O23" s="2"/>
      <c r="X23" s="5"/>
      <c r="Z23" s="9"/>
      <c r="AA23" s="2"/>
    </row>
    <row r="24" spans="1:35" x14ac:dyDescent="0.25">
      <c r="B24" s="9"/>
      <c r="C24" s="14" t="s">
        <v>10</v>
      </c>
      <c r="D24" s="14"/>
      <c r="E24" s="14"/>
      <c r="F24" s="14"/>
      <c r="G24" s="14"/>
      <c r="H24" s="14"/>
      <c r="I24" s="14"/>
      <c r="J24" s="11"/>
      <c r="K24" s="11"/>
      <c r="L24" s="12"/>
      <c r="N24" s="9"/>
      <c r="O24" s="14" t="s">
        <v>10</v>
      </c>
      <c r="P24" s="14"/>
      <c r="Q24" s="14"/>
      <c r="R24" s="14"/>
      <c r="S24" s="14"/>
      <c r="T24" s="14"/>
      <c r="U24" s="14"/>
      <c r="V24" s="11"/>
      <c r="W24" s="11"/>
      <c r="X24" s="5"/>
      <c r="Z24" s="9"/>
      <c r="AA24" s="14" t="s">
        <v>10</v>
      </c>
      <c r="AB24" s="14"/>
      <c r="AC24" s="14"/>
      <c r="AD24" s="14"/>
      <c r="AE24" s="14"/>
      <c r="AF24" s="14"/>
      <c r="AG24" s="14"/>
      <c r="AH24" s="11"/>
      <c r="AI24" s="11"/>
    </row>
    <row r="25" spans="1:35" x14ac:dyDescent="0.25">
      <c r="B25" s="9"/>
      <c r="L25" s="5"/>
      <c r="N25" s="9"/>
      <c r="X25" s="5"/>
      <c r="Z25" s="9"/>
    </row>
    <row r="26" spans="1:35" x14ac:dyDescent="0.25">
      <c r="B26" s="9"/>
      <c r="L26" s="5"/>
      <c r="N26" s="9"/>
      <c r="X26" s="5"/>
      <c r="Z26" s="9"/>
    </row>
    <row r="27" spans="1:35" x14ac:dyDescent="0.25">
      <c r="B27" s="2"/>
      <c r="L27" s="5"/>
      <c r="N27" s="2"/>
      <c r="X27" s="5"/>
      <c r="Z27" s="2"/>
    </row>
    <row r="28" spans="1:35" x14ac:dyDescent="0.25">
      <c r="B28" s="13" t="s">
        <v>11</v>
      </c>
      <c r="C28">
        <f>AVERAGE(D18:D22)</f>
        <v>1.0653601657710815E-3</v>
      </c>
      <c r="D28" s="13" t="s">
        <v>12</v>
      </c>
      <c r="E28">
        <f>SUM(E17:E22)</f>
        <v>13.137193987982004</v>
      </c>
      <c r="G28" s="13" t="s">
        <v>11</v>
      </c>
      <c r="H28" s="5">
        <f>AVERAGE(H17:H22)</f>
        <v>8.1126564347510516E-4</v>
      </c>
      <c r="J28" s="13" t="s">
        <v>13</v>
      </c>
      <c r="K28" s="13" t="s">
        <v>14</v>
      </c>
      <c r="L28" s="5"/>
      <c r="N28" s="13" t="s">
        <v>11</v>
      </c>
      <c r="O28">
        <f>AVERAGE(P18:P22)</f>
        <v>2.296034840024001E-6</v>
      </c>
      <c r="P28" s="13" t="s">
        <v>12</v>
      </c>
      <c r="Q28">
        <f>SUM(Q17:Q22)</f>
        <v>30.400189536747501</v>
      </c>
      <c r="S28" s="13" t="s">
        <v>11</v>
      </c>
      <c r="T28" s="5">
        <f>AVERAGE(T17:T22)</f>
        <v>0</v>
      </c>
      <c r="V28" s="13" t="s">
        <v>13</v>
      </c>
      <c r="W28" s="13" t="s">
        <v>14</v>
      </c>
      <c r="X28" s="5"/>
      <c r="Z28" s="13" t="s">
        <v>11</v>
      </c>
      <c r="AA28">
        <f>AVERAGE(AB17:AB22)</f>
        <v>-2.3917029583582112E-4</v>
      </c>
      <c r="AB28" s="13" t="s">
        <v>12</v>
      </c>
      <c r="AC28">
        <f>SUM(AC17:AC22)</f>
        <v>32.048196333361844</v>
      </c>
      <c r="AE28" s="13" t="s">
        <v>11</v>
      </c>
      <c r="AF28" s="5">
        <f>AVERAGE(AF17:AF22)</f>
        <v>0</v>
      </c>
      <c r="AH28" s="13" t="s">
        <v>13</v>
      </c>
      <c r="AI28" s="13" t="s">
        <v>14</v>
      </c>
    </row>
    <row r="29" spans="1:35" x14ac:dyDescent="0.25">
      <c r="C29" t="s">
        <v>15</v>
      </c>
      <c r="E29" t="s">
        <v>16</v>
      </c>
      <c r="H29" t="s">
        <v>17</v>
      </c>
      <c r="J29">
        <f>SUM(J17:J26)</f>
        <v>1.985790151220426E-6</v>
      </c>
      <c r="K29">
        <f>(H28-C28)^2</f>
        <v>6.4564026260820446E-8</v>
      </c>
      <c r="L29" s="5"/>
      <c r="O29" t="s">
        <v>15</v>
      </c>
      <c r="Q29" t="s">
        <v>16</v>
      </c>
      <c r="T29" t="s">
        <v>17</v>
      </c>
      <c r="V29">
        <f>SUM(V17:V26)</f>
        <v>1.4108590484147599E-6</v>
      </c>
      <c r="W29">
        <f>(T28-O28)^2</f>
        <v>5.2717759866040395E-12</v>
      </c>
      <c r="X29" s="5"/>
      <c r="AA29" t="s">
        <v>15</v>
      </c>
      <c r="AC29" t="s">
        <v>16</v>
      </c>
      <c r="AF29" t="s">
        <v>17</v>
      </c>
      <c r="AH29">
        <f>SUM(AH17:AH26)</f>
        <v>4.846080075685261E-7</v>
      </c>
      <c r="AI29">
        <f>(AF28-AA28)^2</f>
        <v>5.720243041019419E-8</v>
      </c>
    </row>
    <row r="30" spans="1:35" x14ac:dyDescent="0.25">
      <c r="B30">
        <f>AVERAGE(D17:D22)</f>
        <v>8.1126564347510516E-4</v>
      </c>
      <c r="L30" s="5"/>
      <c r="N30">
        <f>AVERAGE(P17:P22)</f>
        <v>-1.3202200330137304E-4</v>
      </c>
      <c r="X30" s="5"/>
      <c r="Z30">
        <f>AVERAGE(AB17:AB22)</f>
        <v>-2.3917029583582112E-4</v>
      </c>
    </row>
    <row r="31" spans="1:35" x14ac:dyDescent="0.25">
      <c r="L31" s="5"/>
      <c r="X31" s="5"/>
    </row>
    <row r="32" spans="1:35" x14ac:dyDescent="0.25">
      <c r="L32" s="5"/>
      <c r="X32" s="5"/>
    </row>
    <row r="33" spans="1:30" ht="18" x14ac:dyDescent="0.35">
      <c r="A33" t="s">
        <v>18</v>
      </c>
      <c r="B33">
        <v>4555.68</v>
      </c>
      <c r="E33" t="s">
        <v>26</v>
      </c>
      <c r="F33">
        <v>8.1126564347510516E-4</v>
      </c>
      <c r="L33" s="5"/>
      <c r="M33" t="s">
        <v>18</v>
      </c>
      <c r="N33">
        <v>4555.68</v>
      </c>
      <c r="Q33" t="s">
        <v>26</v>
      </c>
      <c r="R33">
        <v>0</v>
      </c>
      <c r="X33" s="5"/>
      <c r="Y33" t="s">
        <v>18</v>
      </c>
      <c r="Z33">
        <v>4555.68</v>
      </c>
      <c r="AC33" t="s">
        <v>26</v>
      </c>
      <c r="AD33">
        <v>0</v>
      </c>
    </row>
    <row r="34" spans="1:30" x14ac:dyDescent="0.25">
      <c r="A34" t="s">
        <v>19</v>
      </c>
      <c r="B34">
        <v>5.23</v>
      </c>
      <c r="E34" t="s">
        <v>27</v>
      </c>
      <c r="F34">
        <v>3438.5720498825117</v>
      </c>
      <c r="L34" s="5"/>
      <c r="M34" t="s">
        <v>19</v>
      </c>
      <c r="N34">
        <v>5.23</v>
      </c>
      <c r="Q34" t="s">
        <v>27</v>
      </c>
      <c r="R34">
        <v>3438.5720498825117</v>
      </c>
      <c r="X34" s="5"/>
      <c r="Y34" t="s">
        <v>19</v>
      </c>
      <c r="Z34">
        <v>5.23</v>
      </c>
      <c r="AC34" t="s">
        <v>27</v>
      </c>
      <c r="AD34">
        <v>3438.5720498825117</v>
      </c>
    </row>
    <row r="35" spans="1:30" x14ac:dyDescent="0.25">
      <c r="E35" t="s">
        <v>20</v>
      </c>
      <c r="F35" s="3">
        <f>1-(K29/J29)</f>
        <v>0.96748698435172487</v>
      </c>
      <c r="L35" s="5"/>
      <c r="Q35" t="s">
        <v>20</v>
      </c>
      <c r="R35" s="3">
        <f>1-(W29/V29)</f>
        <v>0.9999962634283045</v>
      </c>
      <c r="X35" s="5"/>
      <c r="AC35" t="s">
        <v>20</v>
      </c>
      <c r="AD35" s="3">
        <f>1-(AI29/AH29)</f>
        <v>0.88196144199679682</v>
      </c>
    </row>
    <row r="36" spans="1:30" x14ac:dyDescent="0.25">
      <c r="L36" s="5"/>
      <c r="X36" s="5"/>
    </row>
    <row r="37" spans="1:30" x14ac:dyDescent="0.25">
      <c r="A37" s="1" t="s">
        <v>21</v>
      </c>
      <c r="B37" t="s">
        <v>22</v>
      </c>
      <c r="L37" s="5"/>
      <c r="X37" s="5"/>
    </row>
    <row r="38" spans="1:30" x14ac:dyDescent="0.25">
      <c r="A38" t="s">
        <v>13</v>
      </c>
      <c r="B38" t="s">
        <v>23</v>
      </c>
      <c r="L38" s="5"/>
      <c r="X38" s="5"/>
    </row>
    <row r="39" spans="1:30" x14ac:dyDescent="0.25">
      <c r="A39" t="s">
        <v>14</v>
      </c>
      <c r="B39" t="s">
        <v>24</v>
      </c>
      <c r="L39" s="5"/>
      <c r="X39" s="5"/>
    </row>
    <row r="40" spans="1:30" x14ac:dyDescent="0.25">
      <c r="A40" t="s">
        <v>25</v>
      </c>
      <c r="L40" s="5"/>
      <c r="X40" s="5"/>
    </row>
    <row r="41" spans="1:30" x14ac:dyDescent="0.25">
      <c r="L41" s="5"/>
      <c r="X41" s="5"/>
    </row>
    <row r="42" spans="1:30" x14ac:dyDescent="0.25">
      <c r="L42" s="5"/>
      <c r="X42" s="5"/>
    </row>
    <row r="43" spans="1:30" x14ac:dyDescent="0.25">
      <c r="L43" s="5"/>
      <c r="X43" s="5"/>
    </row>
    <row r="44" spans="1:30" x14ac:dyDescent="0.25">
      <c r="L44" s="5"/>
      <c r="X44" s="5"/>
    </row>
    <row r="45" spans="1:30" x14ac:dyDescent="0.25">
      <c r="L45" s="5"/>
      <c r="X45" s="5"/>
    </row>
    <row r="46" spans="1:30" x14ac:dyDescent="0.25">
      <c r="L46" s="5"/>
      <c r="X46" s="5"/>
    </row>
    <row r="47" spans="1:30" x14ac:dyDescent="0.25">
      <c r="L47" s="5"/>
      <c r="X47" s="5"/>
    </row>
    <row r="48" spans="1:30" x14ac:dyDescent="0.25">
      <c r="L48" s="5"/>
      <c r="X48" s="5"/>
    </row>
    <row r="49" spans="1:35" x14ac:dyDescent="0.25">
      <c r="L49" s="5"/>
      <c r="X49" s="5"/>
    </row>
    <row r="50" spans="1:35" x14ac:dyDescent="0.25">
      <c r="L50" s="5"/>
      <c r="X50" s="5"/>
    </row>
    <row r="51" spans="1:35" x14ac:dyDescent="0.25">
      <c r="L51" s="5"/>
      <c r="X51" s="5"/>
    </row>
    <row r="52" spans="1:35" x14ac:dyDescent="0.25">
      <c r="L52" s="5"/>
      <c r="X52" s="5"/>
    </row>
    <row r="53" spans="1:35" x14ac:dyDescent="0.25">
      <c r="L53" s="5"/>
      <c r="X53" s="5"/>
    </row>
    <row r="54" spans="1:35" x14ac:dyDescent="0.25">
      <c r="L54" s="5"/>
      <c r="X54" s="5"/>
    </row>
    <row r="55" spans="1:35" x14ac:dyDescent="0.25">
      <c r="L55" s="5"/>
      <c r="X55" s="5"/>
    </row>
    <row r="56" spans="1:35" x14ac:dyDescent="0.25">
      <c r="L56" s="5"/>
      <c r="X56" s="5"/>
    </row>
    <row r="57" spans="1:35" x14ac:dyDescent="0.25">
      <c r="L57" s="5"/>
      <c r="X57" s="5"/>
    </row>
    <row r="58" spans="1:35" x14ac:dyDescent="0.25">
      <c r="L58" s="5"/>
      <c r="X58" s="5"/>
    </row>
    <row r="59" spans="1:35" x14ac:dyDescent="0.25">
      <c r="A59" s="15" t="s">
        <v>33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5"/>
      <c r="M59" s="15" t="s">
        <v>35</v>
      </c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5"/>
      <c r="Y59" s="15" t="s">
        <v>36</v>
      </c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:35" x14ac:dyDescent="0.25">
      <c r="A60" s="15" t="s">
        <v>0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5"/>
      <c r="M60" s="15" t="s">
        <v>0</v>
      </c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5"/>
      <c r="Y60" s="15" t="s">
        <v>0</v>
      </c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:35" x14ac:dyDescent="0.25">
      <c r="A61" s="15" t="s">
        <v>1</v>
      </c>
      <c r="B61" s="15"/>
      <c r="C61" s="15"/>
      <c r="D61" s="6" t="s">
        <v>2</v>
      </c>
      <c r="H61" s="1" t="s">
        <v>3</v>
      </c>
      <c r="J61" s="1" t="s">
        <v>2</v>
      </c>
      <c r="L61" s="5"/>
      <c r="M61" s="15" t="s">
        <v>1</v>
      </c>
      <c r="N61" s="15"/>
      <c r="O61" s="15"/>
      <c r="P61" s="6" t="s">
        <v>2</v>
      </c>
      <c r="T61" s="1" t="s">
        <v>3</v>
      </c>
      <c r="V61" s="1" t="s">
        <v>2</v>
      </c>
      <c r="X61" s="5"/>
      <c r="Y61" s="15" t="s">
        <v>1</v>
      </c>
      <c r="Z61" s="15"/>
      <c r="AA61" s="15"/>
      <c r="AB61" s="6" t="s">
        <v>2</v>
      </c>
      <c r="AF61" s="1" t="s">
        <v>3</v>
      </c>
      <c r="AH61" s="1" t="s">
        <v>2</v>
      </c>
    </row>
    <row r="62" spans="1:35" x14ac:dyDescent="0.25">
      <c r="A62" t="s">
        <v>4</v>
      </c>
      <c r="B62" t="s">
        <v>5</v>
      </c>
      <c r="C62" t="s">
        <v>6</v>
      </c>
      <c r="D62" t="s">
        <v>7</v>
      </c>
      <c r="H62" t="s">
        <v>7</v>
      </c>
      <c r="J62" t="s">
        <v>8</v>
      </c>
      <c r="L62" s="5"/>
      <c r="M62" t="s">
        <v>4</v>
      </c>
      <c r="N62" t="s">
        <v>5</v>
      </c>
      <c r="O62" t="s">
        <v>6</v>
      </c>
      <c r="P62" t="s">
        <v>7</v>
      </c>
      <c r="T62" t="s">
        <v>7</v>
      </c>
      <c r="V62" t="s">
        <v>8</v>
      </c>
      <c r="X62" s="5"/>
      <c r="Y62" t="s">
        <v>4</v>
      </c>
      <c r="Z62" t="s">
        <v>5</v>
      </c>
      <c r="AA62" t="s">
        <v>6</v>
      </c>
      <c r="AB62" t="s">
        <v>7</v>
      </c>
      <c r="AF62" t="s">
        <v>7</v>
      </c>
      <c r="AH62" t="s">
        <v>8</v>
      </c>
    </row>
    <row r="63" spans="1:35" x14ac:dyDescent="0.25">
      <c r="A63">
        <v>10</v>
      </c>
      <c r="B63" s="7">
        <v>2.1</v>
      </c>
      <c r="C63" s="8">
        <f>E5</f>
        <v>1.6</v>
      </c>
      <c r="D63">
        <f>((B63-C63)/$B$33)*$B$34</f>
        <v>5.7400871000597056E-4</v>
      </c>
      <c r="E63">
        <f>(C63-$C$28)^2</f>
        <v>2.5565919824618155</v>
      </c>
      <c r="F63" t="s">
        <v>9</v>
      </c>
      <c r="H63">
        <f>($F$79*(1-EXP(-$F$80*A63)))</f>
        <v>1.5383433428030348E-3</v>
      </c>
      <c r="J63">
        <f>(D63-H63)^2</f>
        <v>9.2994128401184875E-7</v>
      </c>
      <c r="L63" s="5"/>
      <c r="M63">
        <v>10</v>
      </c>
      <c r="N63" s="7">
        <v>2.1</v>
      </c>
      <c r="O63" s="8">
        <f>F5</f>
        <v>1.63</v>
      </c>
      <c r="P63">
        <f>((N63-O63)/$B$33)*$B$34</f>
        <v>5.3956818740561255E-4</v>
      </c>
      <c r="Q63">
        <f>(O63-$C$28)^2</f>
        <v>2.6534280608518688</v>
      </c>
      <c r="R63" t="s">
        <v>9</v>
      </c>
      <c r="T63">
        <f>($R$79*(1-EXP(-$R$80*M63)))</f>
        <v>1.1843713049789861E-3</v>
      </c>
      <c r="V63">
        <f>(P63-T63)^2</f>
        <v>4.1577106043234182E-7</v>
      </c>
      <c r="X63" s="5"/>
      <c r="Y63">
        <v>10</v>
      </c>
      <c r="Z63" s="7">
        <v>2.1</v>
      </c>
      <c r="AA63" s="8">
        <f>G5</f>
        <v>1.6</v>
      </c>
      <c r="AB63">
        <f>((Z63-AA63)/$B$33)*$B$34</f>
        <v>5.7400871000597056E-4</v>
      </c>
      <c r="AC63">
        <f>(AA63-$C$28)^2</f>
        <v>2.5565919824618155</v>
      </c>
      <c r="AD63" t="s">
        <v>9</v>
      </c>
      <c r="AF63">
        <f>($AD$79*(1-EXP(-$AD$80*Y63)))</f>
        <v>9.2798074784231988E-4</v>
      </c>
      <c r="AH63">
        <f>(AB63-AF63)^2</f>
        <v>1.2529620357001792E-7</v>
      </c>
    </row>
    <row r="64" spans="1:35" x14ac:dyDescent="0.25">
      <c r="A64">
        <v>20</v>
      </c>
      <c r="B64" s="9">
        <v>2.1</v>
      </c>
      <c r="C64" s="8">
        <f t="shared" ref="C64:C68" si="15">E6</f>
        <v>1.1100000000000001</v>
      </c>
      <c r="D64">
        <f t="shared" ref="D64:D68" si="16">((B64-C64)/$B$33)*$B$34</f>
        <v>1.1365372458118216E-3</v>
      </c>
      <c r="E64">
        <f t="shared" ref="E64:E68" si="17">(C64-$C$28)^2</f>
        <v>1.2297360354242712</v>
      </c>
      <c r="H64">
        <f t="shared" ref="H64:H68" si="18">($F$79*(1-EXP(-$F$80*A64)))</f>
        <v>1.5383433428030348E-3</v>
      </c>
      <c r="J64">
        <f t="shared" ref="J64:J68" si="19">(D64-H64)^2</f>
        <v>1.6144813957931225E-7</v>
      </c>
      <c r="L64" s="5"/>
      <c r="M64">
        <v>20</v>
      </c>
      <c r="N64" s="9">
        <v>2.1</v>
      </c>
      <c r="O64" s="8">
        <f t="shared" ref="O64:O68" si="20">F6</f>
        <v>1.2</v>
      </c>
      <c r="P64">
        <f t="shared" ref="P64:P68" si="21">((N64-O64)/$B$33)*$B$34</f>
        <v>1.0332156780107472E-3</v>
      </c>
      <c r="Q64">
        <f t="shared" ref="Q64:Q68" si="22">(O64-$C$28)^2</f>
        <v>1.4374442705944321</v>
      </c>
      <c r="T64">
        <f t="shared" ref="T64:T68" si="23">($R$79*(1-EXP(-$R$80*M64)))</f>
        <v>1.1843713049789861E-3</v>
      </c>
      <c r="V64">
        <f t="shared" ref="V64:V68" si="24">(P64-T64)^2</f>
        <v>2.2848023564161382E-8</v>
      </c>
      <c r="X64" s="5"/>
      <c r="Y64">
        <v>20</v>
      </c>
      <c r="Z64" s="9">
        <v>2.1</v>
      </c>
      <c r="AA64" s="8">
        <f t="shared" ref="AA64:AA68" si="25">G6</f>
        <v>1.5</v>
      </c>
      <c r="AB64">
        <f t="shared" ref="AB64:AB68" si="26">((Z64-AA64)/$B$33)*$B$34</f>
        <v>6.8881045200716487E-4</v>
      </c>
      <c r="AC64">
        <f t="shared" ref="AC64:AC68" si="27">(AA64-$C$28)^2</f>
        <v>2.2468050544949696</v>
      </c>
      <c r="AF64">
        <f t="shared" ref="AF64:AF68" si="28">($AD$79*(1-EXP(-$AD$80*Y64)))</f>
        <v>9.2798074784231988E-4</v>
      </c>
      <c r="AH64">
        <f t="shared" ref="AH64:AH68" si="29">(AB64-AF64)^2</f>
        <v>5.7202430409875567E-8</v>
      </c>
    </row>
    <row r="65" spans="1:35" x14ac:dyDescent="0.25">
      <c r="A65">
        <v>30</v>
      </c>
      <c r="B65" s="9">
        <v>2.1</v>
      </c>
      <c r="C65" s="8">
        <f t="shared" si="15"/>
        <v>0.54</v>
      </c>
      <c r="D65">
        <f t="shared" si="16"/>
        <v>1.7909071752186282E-3</v>
      </c>
      <c r="E65">
        <f t="shared" si="17"/>
        <v>0.2904505460132501</v>
      </c>
      <c r="H65">
        <f t="shared" si="18"/>
        <v>1.5383433428030348E-3</v>
      </c>
      <c r="J65">
        <f t="shared" si="19"/>
        <v>6.3788489444451954E-8</v>
      </c>
      <c r="L65" s="5"/>
      <c r="M65">
        <v>30</v>
      </c>
      <c r="N65" s="9">
        <v>2.1</v>
      </c>
      <c r="O65" s="8">
        <f t="shared" si="20"/>
        <v>0.89</v>
      </c>
      <c r="P65">
        <f t="shared" si="21"/>
        <v>1.3891010782144488E-3</v>
      </c>
      <c r="Q65">
        <f t="shared" si="22"/>
        <v>0.79020479389721032</v>
      </c>
      <c r="T65">
        <f t="shared" si="23"/>
        <v>1.1843713049789861E-3</v>
      </c>
      <c r="V65">
        <f t="shared" si="24"/>
        <v>4.1914280049043979E-8</v>
      </c>
      <c r="X65" s="5"/>
      <c r="Y65">
        <v>30</v>
      </c>
      <c r="Z65" s="9">
        <v>2.1</v>
      </c>
      <c r="AA65" s="8">
        <f t="shared" si="25"/>
        <v>1.24</v>
      </c>
      <c r="AB65">
        <f t="shared" si="26"/>
        <v>9.8729498121026961E-4</v>
      </c>
      <c r="AC65">
        <f t="shared" si="27"/>
        <v>1.5349590417811705</v>
      </c>
      <c r="AF65">
        <f t="shared" si="28"/>
        <v>9.2798074784231988E-4</v>
      </c>
      <c r="AH65">
        <f t="shared" si="29"/>
        <v>3.5181782800276011E-9</v>
      </c>
    </row>
    <row r="66" spans="1:35" x14ac:dyDescent="0.25">
      <c r="A66">
        <v>40</v>
      </c>
      <c r="B66" s="7">
        <v>2.1</v>
      </c>
      <c r="C66" s="8">
        <f t="shared" si="15"/>
        <v>0.44</v>
      </c>
      <c r="D66">
        <f t="shared" si="16"/>
        <v>1.9057089172198223E-3</v>
      </c>
      <c r="E66">
        <f t="shared" si="17"/>
        <v>0.19266361804640428</v>
      </c>
      <c r="H66">
        <f t="shared" si="18"/>
        <v>1.5383433428030348E-3</v>
      </c>
      <c r="J66">
        <f t="shared" si="19"/>
        <v>1.3495746526657623E-7</v>
      </c>
      <c r="L66" s="5"/>
      <c r="M66">
        <v>40</v>
      </c>
      <c r="N66" s="7">
        <v>2.1</v>
      </c>
      <c r="O66" s="8">
        <f t="shared" si="20"/>
        <v>0.9</v>
      </c>
      <c r="P66">
        <f t="shared" si="21"/>
        <v>1.3776209040143297E-3</v>
      </c>
      <c r="Q66">
        <f t="shared" si="22"/>
        <v>0.80808348669389496</v>
      </c>
      <c r="T66">
        <f t="shared" si="23"/>
        <v>1.1843713049789861E-3</v>
      </c>
      <c r="V66">
        <f t="shared" si="24"/>
        <v>3.7345407527321085E-8</v>
      </c>
      <c r="X66" s="5"/>
      <c r="Y66">
        <v>40</v>
      </c>
      <c r="Z66" s="7">
        <v>2.1</v>
      </c>
      <c r="AA66" s="8">
        <f t="shared" si="25"/>
        <v>1.2</v>
      </c>
      <c r="AB66">
        <f t="shared" si="26"/>
        <v>1.0332156780107472E-3</v>
      </c>
      <c r="AC66">
        <f t="shared" si="27"/>
        <v>1.4374442705944321</v>
      </c>
      <c r="AF66">
        <f t="shared" si="28"/>
        <v>9.2798074784231988E-4</v>
      </c>
      <c r="AH66">
        <f t="shared" si="29"/>
        <v>1.1074390527553784E-8</v>
      </c>
    </row>
    <row r="67" spans="1:35" x14ac:dyDescent="0.25">
      <c r="A67">
        <v>50</v>
      </c>
      <c r="B67" s="10">
        <v>2.1</v>
      </c>
      <c r="C67" s="8">
        <f t="shared" si="15"/>
        <v>0.45</v>
      </c>
      <c r="D67">
        <f t="shared" si="16"/>
        <v>1.894228743019703E-3</v>
      </c>
      <c r="E67">
        <f t="shared" si="17"/>
        <v>0.20154231084308885</v>
      </c>
      <c r="H67">
        <f t="shared" si="18"/>
        <v>1.5383433428030348E-3</v>
      </c>
      <c r="J67">
        <f t="shared" si="19"/>
        <v>1.2665441808737809E-7</v>
      </c>
      <c r="L67" s="5"/>
      <c r="M67">
        <v>50</v>
      </c>
      <c r="N67" s="10">
        <v>2.1</v>
      </c>
      <c r="O67" s="8">
        <f t="shared" si="20"/>
        <v>0.9</v>
      </c>
      <c r="P67">
        <f t="shared" si="21"/>
        <v>1.3776209040143297E-3</v>
      </c>
      <c r="Q67">
        <f t="shared" si="22"/>
        <v>0.80808348669389496</v>
      </c>
      <c r="T67">
        <f t="shared" si="23"/>
        <v>1.1843713049789861E-3</v>
      </c>
      <c r="V67">
        <f t="shared" si="24"/>
        <v>3.7345407527321085E-8</v>
      </c>
      <c r="X67" s="5"/>
      <c r="Y67">
        <v>50</v>
      </c>
      <c r="Z67" s="10">
        <v>2.1</v>
      </c>
      <c r="AA67" s="8">
        <f t="shared" si="25"/>
        <v>1.1000000000000001</v>
      </c>
      <c r="AB67">
        <f t="shared" si="26"/>
        <v>1.1480174200119411E-3</v>
      </c>
      <c r="AC67">
        <f t="shared" si="27"/>
        <v>1.2076573426275867</v>
      </c>
      <c r="AF67">
        <f t="shared" si="28"/>
        <v>9.2798074784231988E-4</v>
      </c>
      <c r="AH67">
        <f t="shared" si="29"/>
        <v>4.8416137099481368E-8</v>
      </c>
    </row>
    <row r="68" spans="1:35" x14ac:dyDescent="0.25">
      <c r="A68">
        <v>60</v>
      </c>
      <c r="B68" s="10">
        <v>2.1</v>
      </c>
      <c r="C68" s="8">
        <f t="shared" si="15"/>
        <v>0.42</v>
      </c>
      <c r="D68">
        <f t="shared" si="16"/>
        <v>1.9286692656200611E-3</v>
      </c>
      <c r="E68">
        <f t="shared" si="17"/>
        <v>0.17550623245303509</v>
      </c>
      <c r="H68">
        <f t="shared" si="18"/>
        <v>1.5383433428030348E-3</v>
      </c>
      <c r="J68">
        <f t="shared" si="19"/>
        <v>1.5235432602296318E-7</v>
      </c>
      <c r="L68" s="5"/>
      <c r="M68">
        <v>60</v>
      </c>
      <c r="N68" s="10">
        <v>2.1</v>
      </c>
      <c r="O68" s="8">
        <f t="shared" si="20"/>
        <v>0.89</v>
      </c>
      <c r="P68">
        <f t="shared" si="21"/>
        <v>1.3891010782144488E-3</v>
      </c>
      <c r="Q68">
        <f t="shared" si="22"/>
        <v>0.79020479389721032</v>
      </c>
      <c r="T68">
        <f t="shared" si="23"/>
        <v>1.1843713049789861E-3</v>
      </c>
      <c r="V68">
        <f t="shared" si="24"/>
        <v>4.1914280049043979E-8</v>
      </c>
      <c r="X68" s="5"/>
      <c r="Y68">
        <v>60</v>
      </c>
      <c r="Z68" s="10">
        <v>2.1</v>
      </c>
      <c r="AA68" s="8">
        <f t="shared" si="25"/>
        <v>1.1100000000000001</v>
      </c>
      <c r="AB68">
        <f t="shared" si="26"/>
        <v>1.1365372458118216E-3</v>
      </c>
      <c r="AC68">
        <f t="shared" si="27"/>
        <v>1.2297360354242712</v>
      </c>
      <c r="AF68">
        <f t="shared" si="28"/>
        <v>9.2798074784231988E-4</v>
      </c>
      <c r="AH68">
        <f t="shared" si="29"/>
        <v>4.3495812845302777E-8</v>
      </c>
    </row>
    <row r="69" spans="1:35" x14ac:dyDescent="0.25">
      <c r="B69" s="9"/>
      <c r="C69" s="2"/>
      <c r="L69" s="5"/>
      <c r="N69" s="9"/>
      <c r="O69" s="2"/>
      <c r="X69" s="5"/>
      <c r="Z69" s="9"/>
      <c r="AA69" s="2"/>
    </row>
    <row r="70" spans="1:35" x14ac:dyDescent="0.25">
      <c r="B70" s="9"/>
      <c r="C70" s="14" t="s">
        <v>10</v>
      </c>
      <c r="D70" s="14"/>
      <c r="E70" s="14"/>
      <c r="F70" s="14"/>
      <c r="G70" s="14"/>
      <c r="H70" s="14"/>
      <c r="I70" s="14"/>
      <c r="J70" s="11"/>
      <c r="K70" s="11"/>
      <c r="L70" s="5"/>
      <c r="N70" s="9"/>
      <c r="O70" s="14" t="s">
        <v>10</v>
      </c>
      <c r="P70" s="14"/>
      <c r="Q70" s="14"/>
      <c r="R70" s="14"/>
      <c r="S70" s="14"/>
      <c r="T70" s="14"/>
      <c r="U70" s="14"/>
      <c r="V70" s="11"/>
      <c r="W70" s="11"/>
      <c r="X70" s="5"/>
      <c r="Z70" s="9"/>
      <c r="AA70" s="14" t="s">
        <v>10</v>
      </c>
      <c r="AB70" s="14"/>
      <c r="AC70" s="14"/>
      <c r="AD70" s="14"/>
      <c r="AE70" s="14"/>
      <c r="AF70" s="14"/>
      <c r="AG70" s="14"/>
      <c r="AH70" s="11"/>
      <c r="AI70" s="11"/>
    </row>
    <row r="71" spans="1:35" x14ac:dyDescent="0.25">
      <c r="B71" s="9"/>
      <c r="L71" s="5"/>
      <c r="N71" s="9"/>
      <c r="X71" s="5"/>
      <c r="Z71" s="9"/>
    </row>
    <row r="72" spans="1:35" x14ac:dyDescent="0.25">
      <c r="B72" s="9"/>
      <c r="L72" s="5"/>
      <c r="N72" s="9"/>
      <c r="X72" s="5"/>
      <c r="Z72" s="9"/>
    </row>
    <row r="73" spans="1:35" x14ac:dyDescent="0.25">
      <c r="B73" s="2"/>
      <c r="L73" s="5"/>
      <c r="N73" s="2"/>
      <c r="X73" s="5"/>
      <c r="Z73" s="2"/>
    </row>
    <row r="74" spans="1:35" x14ac:dyDescent="0.25">
      <c r="B74" s="13" t="s">
        <v>11</v>
      </c>
      <c r="C74">
        <f>AVERAGE(D64:D68)</f>
        <v>1.7312102693780075E-3</v>
      </c>
      <c r="D74" s="13" t="s">
        <v>12</v>
      </c>
      <c r="E74">
        <f>SUM(E63:E68)</f>
        <v>4.6464907252418648</v>
      </c>
      <c r="G74" s="13" t="s">
        <v>11</v>
      </c>
      <c r="H74" s="5">
        <f>AVERAGE(H63:H68)</f>
        <v>1.538343342803035E-3</v>
      </c>
      <c r="J74" s="13" t="s">
        <v>13</v>
      </c>
      <c r="K74" s="13" t="s">
        <v>14</v>
      </c>
      <c r="L74" s="5"/>
      <c r="N74" s="13" t="s">
        <v>11</v>
      </c>
      <c r="O74">
        <f>AVERAGE(P64:P68)</f>
        <v>1.3133319284936609E-3</v>
      </c>
      <c r="P74" s="13" t="s">
        <v>12</v>
      </c>
      <c r="Q74">
        <f>SUM(Q63:Q68)</f>
        <v>7.287448892628511</v>
      </c>
      <c r="S74" s="13" t="s">
        <v>11</v>
      </c>
      <c r="T74" s="5">
        <f>AVERAGE(T63:T68)</f>
        <v>1.1843713049789863E-3</v>
      </c>
      <c r="V74" s="13" t="s">
        <v>13</v>
      </c>
      <c r="W74" s="13" t="s">
        <v>14</v>
      </c>
      <c r="X74" s="5"/>
      <c r="Z74" s="13" t="s">
        <v>11</v>
      </c>
      <c r="AA74">
        <f>AVERAGE(AB64:AB68)</f>
        <v>9.9877515541038891E-4</v>
      </c>
      <c r="AB74" s="13" t="s">
        <v>12</v>
      </c>
      <c r="AC74">
        <f>SUM(AC63:AC68)</f>
        <v>10.213193727384244</v>
      </c>
      <c r="AE74" s="13" t="s">
        <v>11</v>
      </c>
      <c r="AF74" s="5">
        <f>AVERAGE(AF63:AF68)</f>
        <v>9.2798074784231977E-4</v>
      </c>
      <c r="AH74" s="13" t="s">
        <v>13</v>
      </c>
      <c r="AI74" s="13" t="s">
        <v>14</v>
      </c>
    </row>
    <row r="75" spans="1:35" x14ac:dyDescent="0.25">
      <c r="C75" t="s">
        <v>15</v>
      </c>
      <c r="E75" t="s">
        <v>16</v>
      </c>
      <c r="H75" t="s">
        <v>17</v>
      </c>
      <c r="J75">
        <f>SUM(J63:J72)</f>
        <v>1.5691441224125304E-6</v>
      </c>
      <c r="K75">
        <f>(H74-C74)^2</f>
        <v>3.719765136647581E-8</v>
      </c>
      <c r="L75" s="5"/>
      <c r="O75" t="s">
        <v>15</v>
      </c>
      <c r="Q75" t="s">
        <v>16</v>
      </c>
      <c r="T75" t="s">
        <v>17</v>
      </c>
      <c r="V75">
        <f>SUM(V63:V72)</f>
        <v>5.9713845914923337E-7</v>
      </c>
      <c r="W75">
        <f>(T74-O74)^2</f>
        <v>1.6630842417293638E-8</v>
      </c>
      <c r="X75" s="5"/>
      <c r="AA75" t="s">
        <v>15</v>
      </c>
      <c r="AC75" t="s">
        <v>16</v>
      </c>
      <c r="AF75" t="s">
        <v>17</v>
      </c>
      <c r="AH75">
        <f>SUM(AH63:AH72)</f>
        <v>2.8900315273225904E-7</v>
      </c>
      <c r="AI75">
        <f>(AF74-AA74)^2</f>
        <v>5.0118481429138845E-9</v>
      </c>
    </row>
    <row r="76" spans="1:35" x14ac:dyDescent="0.25">
      <c r="B76">
        <f>AVERAGE(D63:D68)</f>
        <v>1.5383433428160012E-3</v>
      </c>
      <c r="L76" s="5"/>
      <c r="N76">
        <f>AVERAGE(P63:P68)</f>
        <v>1.1843713049789863E-3</v>
      </c>
      <c r="X76" s="5"/>
      <c r="Z76">
        <f>AVERAGE(AB63:AB68)</f>
        <v>9.279807478429859E-4</v>
      </c>
    </row>
    <row r="77" spans="1:35" x14ac:dyDescent="0.25">
      <c r="L77" s="5"/>
      <c r="X77" s="5"/>
    </row>
    <row r="78" spans="1:35" x14ac:dyDescent="0.25">
      <c r="L78" s="5"/>
      <c r="X78" s="5"/>
    </row>
    <row r="79" spans="1:35" ht="18" x14ac:dyDescent="0.35">
      <c r="A79" t="s">
        <v>18</v>
      </c>
      <c r="B79">
        <v>4555.68</v>
      </c>
      <c r="E79" t="s">
        <v>26</v>
      </c>
      <c r="F79">
        <v>1.5383433428030348E-3</v>
      </c>
      <c r="L79" s="5"/>
      <c r="M79" t="s">
        <v>18</v>
      </c>
      <c r="N79">
        <v>4555.68</v>
      </c>
      <c r="Q79" t="s">
        <v>26</v>
      </c>
      <c r="R79">
        <v>1.1843713049789861E-3</v>
      </c>
      <c r="X79" s="5"/>
      <c r="Y79" t="s">
        <v>18</v>
      </c>
      <c r="Z79">
        <v>4555.68</v>
      </c>
      <c r="AC79" t="s">
        <v>26</v>
      </c>
      <c r="AD79">
        <v>9.2798074784231988E-4</v>
      </c>
    </row>
    <row r="80" spans="1:35" x14ac:dyDescent="0.25">
      <c r="A80" t="s">
        <v>19</v>
      </c>
      <c r="B80">
        <v>5.23</v>
      </c>
      <c r="E80" t="s">
        <v>27</v>
      </c>
      <c r="F80">
        <v>3438.5720498825117</v>
      </c>
      <c r="L80" s="5"/>
      <c r="M80" t="s">
        <v>19</v>
      </c>
      <c r="N80">
        <v>5.23</v>
      </c>
      <c r="Q80" t="s">
        <v>27</v>
      </c>
      <c r="R80">
        <v>3438.5720498825117</v>
      </c>
      <c r="X80" s="5"/>
      <c r="Y80" t="s">
        <v>19</v>
      </c>
      <c r="Z80">
        <v>5.23</v>
      </c>
      <c r="AC80" t="s">
        <v>27</v>
      </c>
      <c r="AD80">
        <v>3438.5720498825117</v>
      </c>
    </row>
    <row r="81" spans="1:35" x14ac:dyDescent="0.25">
      <c r="E81" t="s">
        <v>20</v>
      </c>
      <c r="F81" s="3">
        <f>1-(K75/J75)</f>
        <v>0.97629430538905182</v>
      </c>
      <c r="L81" s="5"/>
      <c r="Q81" t="s">
        <v>20</v>
      </c>
      <c r="R81" s="3">
        <f>1-(W75/V75)</f>
        <v>0.97214910183311887</v>
      </c>
      <c r="X81" s="5"/>
      <c r="AC81" t="s">
        <v>20</v>
      </c>
      <c r="AD81" s="3">
        <f>1-(AI75/AH75)</f>
        <v>0.98265815408748491</v>
      </c>
    </row>
    <row r="82" spans="1:35" x14ac:dyDescent="0.25">
      <c r="L82" s="5"/>
      <c r="X82" s="5"/>
    </row>
    <row r="83" spans="1:35" x14ac:dyDescent="0.25">
      <c r="L83" s="5"/>
      <c r="X83" s="5"/>
    </row>
    <row r="84" spans="1:35" x14ac:dyDescent="0.25">
      <c r="L84" s="5"/>
      <c r="X84" s="5"/>
    </row>
    <row r="85" spans="1:35" x14ac:dyDescent="0.25">
      <c r="L85" s="5"/>
      <c r="X85" s="5"/>
    </row>
    <row r="86" spans="1:35" x14ac:dyDescent="0.25">
      <c r="L86" s="5"/>
      <c r="X86" s="5"/>
    </row>
    <row r="87" spans="1:35" x14ac:dyDescent="0.25">
      <c r="L87" s="5"/>
      <c r="X87" s="5"/>
    </row>
    <row r="88" spans="1:35" x14ac:dyDescent="0.25">
      <c r="L88" s="5"/>
      <c r="X88" s="5"/>
    </row>
    <row r="89" spans="1:35" x14ac:dyDescent="0.25">
      <c r="L89" s="5"/>
      <c r="X89" s="5"/>
    </row>
    <row r="90" spans="1:35" x14ac:dyDescent="0.25">
      <c r="L90" s="5"/>
      <c r="X90" s="5"/>
    </row>
    <row r="91" spans="1:35" x14ac:dyDescent="0.25">
      <c r="A91" s="15" t="s">
        <v>34</v>
      </c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5"/>
      <c r="M91" s="15" t="s">
        <v>28</v>
      </c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5"/>
      <c r="Y91" s="15" t="s">
        <v>29</v>
      </c>
      <c r="Z91" s="15"/>
      <c r="AA91" s="15"/>
      <c r="AB91" s="15"/>
      <c r="AC91" s="15"/>
      <c r="AD91" s="15"/>
      <c r="AE91" s="15"/>
      <c r="AF91" s="15"/>
      <c r="AG91" s="15"/>
      <c r="AH91" s="15"/>
      <c r="AI91" s="15"/>
    </row>
    <row r="92" spans="1:35" x14ac:dyDescent="0.25">
      <c r="A92" s="15" t="s">
        <v>0</v>
      </c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5"/>
      <c r="M92" s="15" t="s">
        <v>0</v>
      </c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5"/>
      <c r="Y92" s="15" t="s">
        <v>0</v>
      </c>
      <c r="Z92" s="15"/>
      <c r="AA92" s="15"/>
      <c r="AB92" s="15"/>
      <c r="AC92" s="15"/>
      <c r="AD92" s="15"/>
      <c r="AE92" s="15"/>
      <c r="AF92" s="15"/>
      <c r="AG92" s="15"/>
      <c r="AH92" s="15"/>
      <c r="AI92" s="15"/>
    </row>
    <row r="93" spans="1:35" x14ac:dyDescent="0.25">
      <c r="A93" s="15" t="s">
        <v>1</v>
      </c>
      <c r="B93" s="15"/>
      <c r="C93" s="15"/>
      <c r="D93" s="6" t="s">
        <v>2</v>
      </c>
      <c r="H93" s="1" t="s">
        <v>3</v>
      </c>
      <c r="J93" s="1" t="s">
        <v>2</v>
      </c>
      <c r="L93" s="5"/>
      <c r="M93" s="15" t="s">
        <v>1</v>
      </c>
      <c r="N93" s="15"/>
      <c r="O93" s="15"/>
      <c r="P93" s="6" t="s">
        <v>2</v>
      </c>
      <c r="T93" s="1" t="s">
        <v>3</v>
      </c>
      <c r="V93" s="1" t="s">
        <v>2</v>
      </c>
      <c r="X93" s="5"/>
      <c r="Y93" s="15" t="s">
        <v>1</v>
      </c>
      <c r="Z93" s="15"/>
      <c r="AA93" s="15"/>
      <c r="AB93" s="6" t="s">
        <v>2</v>
      </c>
      <c r="AF93" s="1" t="s">
        <v>3</v>
      </c>
      <c r="AH93" s="1" t="s">
        <v>2</v>
      </c>
    </row>
    <row r="94" spans="1:35" x14ac:dyDescent="0.25">
      <c r="A94" t="s">
        <v>4</v>
      </c>
      <c r="B94" t="s">
        <v>5</v>
      </c>
      <c r="C94" t="s">
        <v>6</v>
      </c>
      <c r="D94" t="s">
        <v>7</v>
      </c>
      <c r="H94" t="s">
        <v>7</v>
      </c>
      <c r="J94" t="s">
        <v>8</v>
      </c>
      <c r="L94" s="5"/>
      <c r="M94" t="s">
        <v>4</v>
      </c>
      <c r="N94" t="s">
        <v>5</v>
      </c>
      <c r="O94" t="s">
        <v>6</v>
      </c>
      <c r="P94" t="s">
        <v>7</v>
      </c>
      <c r="T94" t="s">
        <v>7</v>
      </c>
      <c r="V94" t="s">
        <v>8</v>
      </c>
      <c r="X94" s="5"/>
      <c r="Y94" t="s">
        <v>4</v>
      </c>
      <c r="Z94" t="s">
        <v>5</v>
      </c>
      <c r="AA94" t="s">
        <v>6</v>
      </c>
      <c r="AB94" t="s">
        <v>7</v>
      </c>
      <c r="AF94" t="s">
        <v>7</v>
      </c>
      <c r="AH94" t="s">
        <v>8</v>
      </c>
    </row>
    <row r="95" spans="1:35" x14ac:dyDescent="0.25">
      <c r="A95">
        <v>10</v>
      </c>
      <c r="B95" s="7">
        <v>2.1</v>
      </c>
      <c r="C95" s="8">
        <f>H5</f>
        <v>1.8966666666666665</v>
      </c>
      <c r="D95">
        <f>((B95-C95)/$B$33)*$B$34</f>
        <v>2.3343020873576166E-4</v>
      </c>
      <c r="E95">
        <f>(C95-$C$28)^2</f>
        <v>3.5933043132079017</v>
      </c>
      <c r="F95" t="s">
        <v>9</v>
      </c>
      <c r="H95">
        <f>($F$111*(1-EXP(-$F$112*A95)))</f>
        <v>1.7067192310844192E-3</v>
      </c>
      <c r="J95">
        <f>(D95-H95)^2</f>
        <v>2.1705805433730628E-6</v>
      </c>
      <c r="L95" s="5"/>
      <c r="M95">
        <v>10</v>
      </c>
      <c r="N95" s="7">
        <v>2.1</v>
      </c>
      <c r="O95" s="8">
        <f>I5</f>
        <v>1.8</v>
      </c>
      <c r="P95">
        <f>((N95-O95)/$B$33)*$B$34</f>
        <v>3.4440522600358243E-4</v>
      </c>
      <c r="Q95">
        <f>(O95-$C$28)^2</f>
        <v>3.236165838395507</v>
      </c>
      <c r="R95" t="s">
        <v>9</v>
      </c>
      <c r="T95">
        <f>($R$111*(1-EXP(-$R$112*M95)))</f>
        <v>1.291519597513434E-3</v>
      </c>
      <c r="V95">
        <f>(P95-T95)^2</f>
        <v>8.9702563272050101E-7</v>
      </c>
      <c r="X95" s="5"/>
      <c r="Y95">
        <v>10</v>
      </c>
      <c r="Z95" s="7">
        <v>2.1</v>
      </c>
      <c r="AA95" s="8">
        <f>J5</f>
        <v>1.8466666666666667</v>
      </c>
      <c r="AB95">
        <f>((Z95-AA95)/$B$33)*$B$34</f>
        <v>2.9083107973635854E-4</v>
      </c>
      <c r="AC95">
        <f>(AA95-$C$28)^2</f>
        <v>3.4062441825578129</v>
      </c>
      <c r="AD95" t="s">
        <v>9</v>
      </c>
      <c r="AF95">
        <f>($AD$111*(1-EXP(-$AD$112*Y95)))</f>
        <v>1.2927951724235939E-3</v>
      </c>
      <c r="AH95">
        <f>(AB95-AF95)^2</f>
        <v>1.0039320430345544E-6</v>
      </c>
    </row>
    <row r="96" spans="1:35" x14ac:dyDescent="0.25">
      <c r="A96">
        <v>20</v>
      </c>
      <c r="B96" s="9">
        <v>2.1</v>
      </c>
      <c r="C96" s="8">
        <f t="shared" ref="C96:C100" si="30">H6</f>
        <v>0.90666666666666673</v>
      </c>
      <c r="D96">
        <f t="shared" ref="D96:D100" si="31">((B96-C96)/$B$33)*$B$34</f>
        <v>1.3699674545475831E-3</v>
      </c>
      <c r="E96">
        <f t="shared" ref="E96:E100" si="32">(C96-$C$28)^2</f>
        <v>0.82011372633612911</v>
      </c>
      <c r="H96">
        <f t="shared" ref="H96:H100" si="33">($F$111*(1-EXP(-$F$112*A96)))</f>
        <v>1.7067192310844192E-3</v>
      </c>
      <c r="J96">
        <f t="shared" ref="J96:J100" si="34">(D96-H96)^2</f>
        <v>1.1340175900071517E-7</v>
      </c>
      <c r="L96" s="5"/>
      <c r="M96">
        <v>20</v>
      </c>
      <c r="N96" s="9">
        <v>2.1</v>
      </c>
      <c r="O96" s="8">
        <f t="shared" ref="O96:O100" si="35">I6</f>
        <v>1.2766666666666666</v>
      </c>
      <c r="P96">
        <f t="shared" ref="P96:P100" si="36">((N96-O96)/$B$33)*$B$34</f>
        <v>9.4520100914316496E-4</v>
      </c>
      <c r="Q96">
        <f t="shared" ref="Q96:Q100" si="37">(O96-$C$28)^2</f>
        <v>1.6271586931467916</v>
      </c>
      <c r="T96">
        <f t="shared" ref="T96:T100" si="38">($R$111*(1-EXP(-$R$112*M96)))</f>
        <v>1.291519597513434E-3</v>
      </c>
      <c r="V96">
        <f t="shared" ref="V96:V100" si="39">(P96-T96)^2</f>
        <v>1.1993656465077584E-7</v>
      </c>
      <c r="X96" s="5"/>
      <c r="Y96">
        <v>20</v>
      </c>
      <c r="Z96" s="9">
        <v>2.1</v>
      </c>
      <c r="AA96" s="8">
        <f t="shared" ref="AA96:AA100" si="40">J6</f>
        <v>1.1399999999999999</v>
      </c>
      <c r="AB96">
        <f t="shared" ref="AB96:AB100" si="41">((Z96-AA96)/$B$33)*$B$34</f>
        <v>1.1020967232114637E-3</v>
      </c>
      <c r="AC96">
        <f t="shared" ref="AC96:AC100" si="42">(AA96-$C$28)^2</f>
        <v>1.2971721138143246</v>
      </c>
      <c r="AF96">
        <f t="shared" ref="AF96:AF100" si="43">($AD$111*(1-EXP(-$AD$112*Y96)))</f>
        <v>1.2927951724235939E-3</v>
      </c>
      <c r="AH96">
        <f t="shared" ref="AH96:AH100" si="44">(AB96-AF96)^2</f>
        <v>3.6365898531911389E-8</v>
      </c>
    </row>
    <row r="97" spans="1:35" x14ac:dyDescent="0.25">
      <c r="A97">
        <v>30</v>
      </c>
      <c r="B97" s="9">
        <v>2.1</v>
      </c>
      <c r="C97" s="8">
        <f t="shared" si="30"/>
        <v>0.34999999999999992</v>
      </c>
      <c r="D97">
        <f t="shared" si="31"/>
        <v>2.0090304850208973E-3</v>
      </c>
      <c r="E97">
        <f t="shared" si="32"/>
        <v>0.121755382876243</v>
      </c>
      <c r="H97">
        <f t="shared" si="33"/>
        <v>1.7067192310844192E-3</v>
      </c>
      <c r="J97">
        <f t="shared" si="34"/>
        <v>9.1392094256645781E-8</v>
      </c>
      <c r="L97" s="5"/>
      <c r="M97">
        <v>30</v>
      </c>
      <c r="N97" s="9">
        <v>2.1</v>
      </c>
      <c r="O97" s="8">
        <f t="shared" si="35"/>
        <v>0.93666666666666665</v>
      </c>
      <c r="P97">
        <f t="shared" si="36"/>
        <v>1.3355269319472252E-3</v>
      </c>
      <c r="Q97">
        <f t="shared" si="37"/>
        <v>0.87534980472618273</v>
      </c>
      <c r="T97">
        <f t="shared" si="38"/>
        <v>1.291519597513434E-3</v>
      </c>
      <c r="V97">
        <f t="shared" si="39"/>
        <v>1.9366454839675442E-9</v>
      </c>
      <c r="X97" s="5"/>
      <c r="Y97">
        <v>30</v>
      </c>
      <c r="Z97" s="9">
        <v>2.1</v>
      </c>
      <c r="AA97" s="8">
        <f t="shared" si="40"/>
        <v>1.01</v>
      </c>
      <c r="AB97">
        <f t="shared" si="41"/>
        <v>1.2513389878130159E-3</v>
      </c>
      <c r="AC97">
        <f t="shared" si="42"/>
        <v>1.0179491074574252</v>
      </c>
      <c r="AF97">
        <f t="shared" si="43"/>
        <v>1.2927951724235939E-3</v>
      </c>
      <c r="AH97">
        <f t="shared" si="44"/>
        <v>1.7186152424663204E-9</v>
      </c>
    </row>
    <row r="98" spans="1:35" x14ac:dyDescent="0.25">
      <c r="A98">
        <v>40</v>
      </c>
      <c r="B98" s="7">
        <v>2.1</v>
      </c>
      <c r="C98" s="8">
        <f t="shared" si="30"/>
        <v>0.19666666666666668</v>
      </c>
      <c r="D98">
        <f t="shared" si="31"/>
        <v>2.1850598227560612E-3</v>
      </c>
      <c r="E98">
        <f t="shared" si="32"/>
        <v>3.8259871104857304E-2</v>
      </c>
      <c r="H98">
        <f t="shared" si="33"/>
        <v>1.7067192310844192E-3</v>
      </c>
      <c r="J98">
        <f t="shared" si="34"/>
        <v>2.2880972164077663E-7</v>
      </c>
      <c r="L98" s="5"/>
      <c r="M98">
        <v>40</v>
      </c>
      <c r="N98" s="7">
        <v>2.1</v>
      </c>
      <c r="O98" s="8">
        <f t="shared" si="35"/>
        <v>0.71333333333333326</v>
      </c>
      <c r="P98">
        <f t="shared" si="36"/>
        <v>1.5919174890832251E-3</v>
      </c>
      <c r="Q98">
        <f t="shared" si="37"/>
        <v>0.50732566560022707</v>
      </c>
      <c r="T98">
        <f t="shared" si="38"/>
        <v>1.291519597513434E-3</v>
      </c>
      <c r="V98">
        <f t="shared" si="39"/>
        <v>9.023889325957596E-8</v>
      </c>
      <c r="X98" s="5"/>
      <c r="Y98">
        <v>40</v>
      </c>
      <c r="Z98" s="7">
        <v>2.1</v>
      </c>
      <c r="AA98" s="8">
        <f t="shared" si="40"/>
        <v>0.65666666666666673</v>
      </c>
      <c r="AB98">
        <f t="shared" si="41"/>
        <v>1.6569718095505684E-3</v>
      </c>
      <c r="AC98">
        <f t="shared" si="42"/>
        <v>0.42981307308568134</v>
      </c>
      <c r="AF98">
        <f t="shared" si="43"/>
        <v>1.2927951724235939E-3</v>
      </c>
      <c r="AH98">
        <f t="shared" si="44"/>
        <v>1.3262462302911212E-7</v>
      </c>
    </row>
    <row r="99" spans="1:35" x14ac:dyDescent="0.25">
      <c r="A99">
        <v>50</v>
      </c>
      <c r="B99" s="10">
        <v>2.1</v>
      </c>
      <c r="C99" s="8">
        <f t="shared" si="30"/>
        <v>0.18333333333333335</v>
      </c>
      <c r="D99">
        <f t="shared" si="31"/>
        <v>2.2003667216895541E-3</v>
      </c>
      <c r="E99">
        <f t="shared" si="32"/>
        <v>3.3221614042611203E-2</v>
      </c>
      <c r="H99">
        <f t="shared" si="33"/>
        <v>1.7067192310844192E-3</v>
      </c>
      <c r="J99">
        <f t="shared" si="34"/>
        <v>2.4368784498074678E-7</v>
      </c>
      <c r="L99" s="5"/>
      <c r="M99">
        <v>50</v>
      </c>
      <c r="N99" s="10">
        <v>2.1</v>
      </c>
      <c r="O99" s="8">
        <f t="shared" si="35"/>
        <v>0.57999999999999996</v>
      </c>
      <c r="P99">
        <f t="shared" si="36"/>
        <v>1.7449864784181506E-3</v>
      </c>
      <c r="Q99">
        <f t="shared" si="37"/>
        <v>0.33516531719998832</v>
      </c>
      <c r="T99">
        <f t="shared" si="38"/>
        <v>1.291519597513434E-3</v>
      </c>
      <c r="V99">
        <f t="shared" si="39"/>
        <v>2.0563221207745243E-7</v>
      </c>
      <c r="X99" s="5"/>
      <c r="Y99">
        <v>50</v>
      </c>
      <c r="Z99" s="10">
        <v>2.1</v>
      </c>
      <c r="AA99" s="8">
        <f t="shared" si="40"/>
        <v>0.58333333333333337</v>
      </c>
      <c r="AB99">
        <f t="shared" si="41"/>
        <v>1.7411597536847773E-3</v>
      </c>
      <c r="AC99">
        <f t="shared" si="42"/>
        <v>0.33903599257666106</v>
      </c>
      <c r="AF99">
        <f t="shared" si="43"/>
        <v>1.2927951724235939E-3</v>
      </c>
      <c r="AH99">
        <f t="shared" si="44"/>
        <v>2.0103079772951636E-7</v>
      </c>
    </row>
    <row r="100" spans="1:35" x14ac:dyDescent="0.25">
      <c r="A100">
        <v>60</v>
      </c>
      <c r="B100" s="10">
        <v>2.1</v>
      </c>
      <c r="C100" s="8">
        <f t="shared" si="30"/>
        <v>0.1466666666666667</v>
      </c>
      <c r="D100">
        <f t="shared" si="31"/>
        <v>2.2424606937566584E-3</v>
      </c>
      <c r="E100">
        <f t="shared" si="32"/>
        <v>2.1199740454767749E-2</v>
      </c>
      <c r="H100">
        <f t="shared" si="33"/>
        <v>1.7067192310844192E-3</v>
      </c>
      <c r="J100">
        <f t="shared" si="34"/>
        <v>2.8701891482619029E-7</v>
      </c>
      <c r="L100" s="5"/>
      <c r="M100">
        <v>60</v>
      </c>
      <c r="N100" s="10">
        <v>2.1</v>
      </c>
      <c r="O100" s="8">
        <f t="shared" si="35"/>
        <v>0.54333333333333333</v>
      </c>
      <c r="P100">
        <f t="shared" si="36"/>
        <v>1.7870804504852549E-3</v>
      </c>
      <c r="Q100">
        <f t="shared" si="37"/>
        <v>0.29405455472325603</v>
      </c>
      <c r="T100">
        <f t="shared" si="38"/>
        <v>1.291519597513434E-3</v>
      </c>
      <c r="V100">
        <f t="shared" si="39"/>
        <v>2.4558055899815873E-7</v>
      </c>
      <c r="X100" s="5"/>
      <c r="Y100">
        <v>60</v>
      </c>
      <c r="Z100" s="10">
        <v>2.1</v>
      </c>
      <c r="AA100" s="8">
        <f t="shared" si="40"/>
        <v>0.60666666666666658</v>
      </c>
      <c r="AB100">
        <f t="shared" si="41"/>
        <v>1.7143726805511658E-3</v>
      </c>
      <c r="AC100">
        <f t="shared" si="42"/>
        <v>0.36675294243559159</v>
      </c>
      <c r="AF100">
        <f t="shared" si="43"/>
        <v>1.2927951724235939E-3</v>
      </c>
      <c r="AH100">
        <f t="shared" si="44"/>
        <v>1.7772759535905298E-7</v>
      </c>
    </row>
    <row r="101" spans="1:35" x14ac:dyDescent="0.25">
      <c r="B101" s="9"/>
      <c r="C101" s="2"/>
      <c r="L101" s="5"/>
      <c r="N101" s="9"/>
      <c r="O101" s="2"/>
      <c r="X101" s="5"/>
      <c r="Z101" s="9"/>
      <c r="AA101" s="2"/>
    </row>
    <row r="102" spans="1:35" x14ac:dyDescent="0.25">
      <c r="B102" s="9"/>
      <c r="C102" s="14" t="s">
        <v>10</v>
      </c>
      <c r="D102" s="14"/>
      <c r="E102" s="14"/>
      <c r="F102" s="14"/>
      <c r="G102" s="14"/>
      <c r="H102" s="14"/>
      <c r="I102" s="14"/>
      <c r="J102" s="11"/>
      <c r="K102" s="11"/>
      <c r="L102" s="5"/>
      <c r="N102" s="9"/>
      <c r="O102" s="14" t="s">
        <v>10</v>
      </c>
      <c r="P102" s="14"/>
      <c r="Q102" s="14"/>
      <c r="R102" s="14"/>
      <c r="S102" s="14"/>
      <c r="T102" s="14"/>
      <c r="U102" s="14"/>
      <c r="V102" s="11"/>
      <c r="W102" s="11"/>
      <c r="X102" s="5"/>
      <c r="Z102" s="9"/>
      <c r="AA102" s="14" t="s">
        <v>10</v>
      </c>
      <c r="AB102" s="14"/>
      <c r="AC102" s="14"/>
      <c r="AD102" s="14"/>
      <c r="AE102" s="14"/>
      <c r="AF102" s="14"/>
      <c r="AG102" s="14"/>
      <c r="AH102" s="11"/>
      <c r="AI102" s="11"/>
    </row>
    <row r="103" spans="1:35" x14ac:dyDescent="0.25">
      <c r="B103" s="9"/>
      <c r="L103" s="5"/>
      <c r="N103" s="9"/>
      <c r="X103" s="5"/>
      <c r="Z103" s="9"/>
    </row>
    <row r="104" spans="1:35" x14ac:dyDescent="0.25">
      <c r="B104" s="9"/>
      <c r="L104" s="5"/>
      <c r="N104" s="9"/>
      <c r="X104" s="5"/>
      <c r="Z104" s="9"/>
    </row>
    <row r="105" spans="1:35" x14ac:dyDescent="0.25">
      <c r="B105" s="2"/>
      <c r="L105" s="5"/>
      <c r="N105" s="2"/>
      <c r="X105" s="5"/>
      <c r="Z105" s="2"/>
    </row>
    <row r="106" spans="1:35" x14ac:dyDescent="0.25">
      <c r="B106" s="13" t="s">
        <v>11</v>
      </c>
      <c r="C106">
        <f>AVERAGE(D96:D100)</f>
        <v>2.0013770355541507E-3</v>
      </c>
      <c r="D106" s="13" t="s">
        <v>12</v>
      </c>
      <c r="E106">
        <f>SUM(E95:E100)</f>
        <v>4.6278546480225105</v>
      </c>
      <c r="G106" s="13" t="s">
        <v>11</v>
      </c>
      <c r="H106" s="5">
        <f>AVERAGE(H95:H100)</f>
        <v>1.7067192310844194E-3</v>
      </c>
      <c r="J106" s="13" t="s">
        <v>13</v>
      </c>
      <c r="K106" s="13" t="s">
        <v>14</v>
      </c>
      <c r="L106" s="5"/>
      <c r="N106" s="13" t="s">
        <v>11</v>
      </c>
      <c r="O106">
        <f>AVERAGE(P96:P100)</f>
        <v>1.4809424718154041E-3</v>
      </c>
      <c r="P106" s="13" t="s">
        <v>12</v>
      </c>
      <c r="Q106">
        <f>SUM(Q95:Q100)</f>
        <v>6.8752198737919521</v>
      </c>
      <c r="S106" s="13" t="s">
        <v>11</v>
      </c>
      <c r="T106" s="5">
        <f>AVERAGE(T95:T100)</f>
        <v>1.291519597513434E-3</v>
      </c>
      <c r="V106" s="13" t="s">
        <v>13</v>
      </c>
      <c r="W106" s="13" t="s">
        <v>14</v>
      </c>
      <c r="X106" s="5"/>
      <c r="Z106" s="13" t="s">
        <v>11</v>
      </c>
      <c r="AA106">
        <f>AVERAGE(AB96:AB100)</f>
        <v>1.4931879909621984E-3</v>
      </c>
      <c r="AB106" s="13" t="s">
        <v>12</v>
      </c>
      <c r="AC106">
        <f>SUM(AC95:AC100)</f>
        <v>6.8569674119274966</v>
      </c>
      <c r="AE106" s="13" t="s">
        <v>11</v>
      </c>
      <c r="AF106" s="5">
        <f>AVERAGE(AF95:AF100)</f>
        <v>1.2927951724235939E-3</v>
      </c>
      <c r="AH106" s="13" t="s">
        <v>13</v>
      </c>
      <c r="AI106" s="13" t="s">
        <v>14</v>
      </c>
    </row>
    <row r="107" spans="1:35" x14ac:dyDescent="0.25">
      <c r="C107" t="s">
        <v>15</v>
      </c>
      <c r="E107" t="s">
        <v>16</v>
      </c>
      <c r="H107" t="s">
        <v>17</v>
      </c>
      <c r="J107">
        <f>SUM(J95:J104)</f>
        <v>3.1348908780781371E-6</v>
      </c>
      <c r="K107">
        <f>(H106-C106)^2</f>
        <v>8.682322173492241E-8</v>
      </c>
      <c r="L107" s="5"/>
      <c r="O107" t="s">
        <v>15</v>
      </c>
      <c r="Q107" t="s">
        <v>16</v>
      </c>
      <c r="T107" t="s">
        <v>17</v>
      </c>
      <c r="V107">
        <f>SUM(V95:V104)</f>
        <v>1.5603505071904315E-6</v>
      </c>
      <c r="W107">
        <f>(T106-O106)^2</f>
        <v>3.5881025308819961E-8</v>
      </c>
      <c r="X107" s="5"/>
      <c r="AA107" t="s">
        <v>15</v>
      </c>
      <c r="AC107" t="s">
        <v>16</v>
      </c>
      <c r="AF107" t="s">
        <v>17</v>
      </c>
      <c r="AH107">
        <f>SUM(AH95:AH104)</f>
        <v>1.5533995729266138E-6</v>
      </c>
      <c r="AI107">
        <f>(AF106-AA106)^2</f>
        <v>4.0157281721846071E-8</v>
      </c>
    </row>
    <row r="108" spans="1:35" x14ac:dyDescent="0.25">
      <c r="B108">
        <f>AVERAGE(D95:D100)</f>
        <v>1.7067192310844194E-3</v>
      </c>
      <c r="L108" s="5"/>
      <c r="N108">
        <f>AVERAGE(P95:P100)</f>
        <v>1.291519597513434E-3</v>
      </c>
      <c r="X108" s="5"/>
      <c r="Z108">
        <f>AVERAGE(AB95:AB100)</f>
        <v>1.2927951724245584E-3</v>
      </c>
    </row>
    <row r="109" spans="1:35" x14ac:dyDescent="0.25">
      <c r="L109" s="5"/>
      <c r="X109" s="5"/>
    </row>
    <row r="110" spans="1:35" x14ac:dyDescent="0.25">
      <c r="L110" s="5"/>
      <c r="X110" s="5"/>
    </row>
    <row r="111" spans="1:35" ht="18" x14ac:dyDescent="0.35">
      <c r="A111" t="s">
        <v>18</v>
      </c>
      <c r="B111">
        <v>4555.68</v>
      </c>
      <c r="E111" t="s">
        <v>26</v>
      </c>
      <c r="F111">
        <v>1.7067192310844192E-3</v>
      </c>
      <c r="L111" s="5"/>
      <c r="M111" t="s">
        <v>18</v>
      </c>
      <c r="N111">
        <v>4555.68</v>
      </c>
      <c r="Q111" t="s">
        <v>26</v>
      </c>
      <c r="R111">
        <v>1.291519597513434E-3</v>
      </c>
      <c r="X111" s="5"/>
      <c r="Y111" t="s">
        <v>18</v>
      </c>
      <c r="Z111">
        <v>4555.68</v>
      </c>
      <c r="AC111" t="s">
        <v>26</v>
      </c>
      <c r="AD111">
        <v>1.2927951724235939E-3</v>
      </c>
    </row>
    <row r="112" spans="1:35" x14ac:dyDescent="0.25">
      <c r="A112" t="s">
        <v>19</v>
      </c>
      <c r="B112">
        <v>5.23</v>
      </c>
      <c r="E112" t="s">
        <v>27</v>
      </c>
      <c r="F112">
        <v>3438.5720498825117</v>
      </c>
      <c r="L112" s="5"/>
      <c r="M112" t="s">
        <v>19</v>
      </c>
      <c r="N112">
        <v>5.23</v>
      </c>
      <c r="Q112" t="s">
        <v>27</v>
      </c>
      <c r="R112">
        <v>3438.5720498825117</v>
      </c>
      <c r="X112" s="5"/>
      <c r="Y112" t="s">
        <v>19</v>
      </c>
      <c r="Z112">
        <v>5.23</v>
      </c>
      <c r="AC112" t="s">
        <v>27</v>
      </c>
      <c r="AD112">
        <v>3438.5720498825117</v>
      </c>
    </row>
    <row r="113" spans="5:30" x14ac:dyDescent="0.25">
      <c r="E113" t="s">
        <v>20</v>
      </c>
      <c r="F113" s="3">
        <f>1-(K107/J107)</f>
        <v>0.97230422840486563</v>
      </c>
      <c r="L113" s="5"/>
      <c r="Q113" t="s">
        <v>20</v>
      </c>
      <c r="R113" s="3">
        <f>1-(W107/V107)</f>
        <v>0.97700450947176776</v>
      </c>
      <c r="X113" s="5"/>
      <c r="AC113" t="s">
        <v>20</v>
      </c>
      <c r="AD113" s="3">
        <f>1-(AI107/AH107)</f>
        <v>0.9741487750983544</v>
      </c>
    </row>
  </sheetData>
  <mergeCells count="40">
    <mergeCell ref="A1:J1"/>
    <mergeCell ref="B2:D2"/>
    <mergeCell ref="E2:G2"/>
    <mergeCell ref="H2:J2"/>
    <mergeCell ref="A13:K13"/>
    <mergeCell ref="Y13:AI13"/>
    <mergeCell ref="A14:K14"/>
    <mergeCell ref="M14:W14"/>
    <mergeCell ref="Y14:AI14"/>
    <mergeCell ref="A15:C15"/>
    <mergeCell ref="M15:O15"/>
    <mergeCell ref="Y15:AA15"/>
    <mergeCell ref="M13:W13"/>
    <mergeCell ref="C24:I24"/>
    <mergeCell ref="O24:U24"/>
    <mergeCell ref="AA24:AG24"/>
    <mergeCell ref="A59:K59"/>
    <mergeCell ref="M59:W59"/>
    <mergeCell ref="Y59:AI59"/>
    <mergeCell ref="A60:K60"/>
    <mergeCell ref="M60:W60"/>
    <mergeCell ref="Y60:AI60"/>
    <mergeCell ref="A61:C61"/>
    <mergeCell ref="M61:O61"/>
    <mergeCell ref="Y61:AA61"/>
    <mergeCell ref="C70:I70"/>
    <mergeCell ref="O70:U70"/>
    <mergeCell ref="AA70:AG70"/>
    <mergeCell ref="A91:K91"/>
    <mergeCell ref="M91:W91"/>
    <mergeCell ref="Y91:AI91"/>
    <mergeCell ref="C102:I102"/>
    <mergeCell ref="O102:U102"/>
    <mergeCell ref="AA102:AG102"/>
    <mergeCell ref="A92:K92"/>
    <mergeCell ref="M92:W92"/>
    <mergeCell ref="Y92:AI92"/>
    <mergeCell ref="A93:C93"/>
    <mergeCell ref="M93:O93"/>
    <mergeCell ref="Y93:AA9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3"/>
  <sheetViews>
    <sheetView tabSelected="1" topLeftCell="L79" workbookViewId="0">
      <selection activeCell="AG116" sqref="AG116"/>
    </sheetView>
  </sheetViews>
  <sheetFormatPr defaultRowHeight="15" x14ac:dyDescent="0.25"/>
  <cols>
    <col min="1" max="1" width="13.7109375" bestFit="1" customWidth="1"/>
    <col min="2" max="2" width="13.28515625" bestFit="1" customWidth="1"/>
    <col min="3" max="3" width="12.7109375" bestFit="1" customWidth="1"/>
    <col min="4" max="4" width="12.5703125" bestFit="1" customWidth="1"/>
    <col min="5" max="5" width="13.28515625" bestFit="1" customWidth="1"/>
    <col min="6" max="6" width="12.7109375" bestFit="1" customWidth="1"/>
    <col min="7" max="7" width="12.5703125" bestFit="1" customWidth="1"/>
    <col min="8" max="8" width="13.28515625" bestFit="1" customWidth="1"/>
    <col min="9" max="9" width="12.7109375" bestFit="1" customWidth="1"/>
    <col min="10" max="10" width="12.5703125" bestFit="1" customWidth="1"/>
  </cols>
  <sheetData>
    <row r="1" spans="1:35" x14ac:dyDescent="0.25">
      <c r="A1" s="15" t="str">
        <f>'[1]Manganese Graphs'!C34</f>
        <v>Manganese (mg/l)</v>
      </c>
      <c r="B1" s="15"/>
      <c r="C1" s="15"/>
      <c r="D1" s="15"/>
      <c r="E1" s="15"/>
      <c r="F1" s="15"/>
      <c r="G1" s="15"/>
      <c r="H1" s="15"/>
      <c r="I1" s="15"/>
      <c r="J1" s="15"/>
    </row>
    <row r="2" spans="1:35" x14ac:dyDescent="0.25">
      <c r="A2" s="1" t="str">
        <f>'[1]Manganese Graphs'!C35</f>
        <v>Time (min)</v>
      </c>
      <c r="B2" s="15">
        <f>'[1]Manganese Graphs'!D35</f>
        <v>6.5</v>
      </c>
      <c r="C2" s="15"/>
      <c r="D2" s="15"/>
      <c r="E2" s="15">
        <f>'[1]Manganese Graphs'!G35</f>
        <v>7.5</v>
      </c>
      <c r="F2" s="15"/>
      <c r="G2" s="15"/>
      <c r="H2" s="15">
        <f>'[1]Manganese Graphs'!J35</f>
        <v>8.5</v>
      </c>
      <c r="I2" s="15"/>
      <c r="J2" s="15"/>
    </row>
    <row r="3" spans="1:35" x14ac:dyDescent="0.25">
      <c r="A3" s="1">
        <f>'[1]Manganese Graphs'!C36</f>
        <v>0</v>
      </c>
      <c r="B3" s="1" t="str">
        <f>'[1]Manganese Graphs'!D36</f>
        <v>0,174 (l/min)</v>
      </c>
      <c r="C3" s="1" t="str">
        <f>'[1]Manganese Graphs'!E36</f>
        <v>0,262 (l/min)</v>
      </c>
      <c r="D3" s="1" t="str">
        <f>'[1]Manganese Graphs'!F36</f>
        <v>0,523 (l/min)</v>
      </c>
      <c r="E3" s="1" t="str">
        <f>'[1]Manganese Graphs'!G36</f>
        <v>0,174 (l/min)</v>
      </c>
      <c r="F3" s="1" t="str">
        <f>'[1]Manganese Graphs'!H36</f>
        <v>0,262 (l/min)</v>
      </c>
      <c r="G3" s="1" t="str">
        <f>'[1]Manganese Graphs'!I36</f>
        <v>0,523 (l/min)</v>
      </c>
      <c r="H3" s="1" t="str">
        <f>'[1]Manganese Graphs'!J36</f>
        <v>0,174 (l/min)</v>
      </c>
      <c r="I3" s="1" t="str">
        <f>'[1]Manganese Graphs'!K36</f>
        <v>0,262 (l/min)</v>
      </c>
      <c r="J3" s="1" t="str">
        <f>'[1]Manganese Graphs'!L36</f>
        <v>0,523 (l/min)</v>
      </c>
    </row>
    <row r="4" spans="1:35" x14ac:dyDescent="0.25">
      <c r="A4" s="1">
        <f>'[1]Manganese Graphs'!C37</f>
        <v>0</v>
      </c>
      <c r="B4" s="1" t="str">
        <f>'[1]Manganese Graphs'!D37</f>
        <v>1,67 (ml/min)</v>
      </c>
      <c r="C4" s="1" t="str">
        <f>'[1]Manganese Graphs'!E37</f>
        <v>2,52(ml/min)</v>
      </c>
      <c r="D4" s="1" t="str">
        <f>'[1]Manganese Graphs'!F37</f>
        <v>5,0 (ml/min)</v>
      </c>
      <c r="E4" s="1" t="str">
        <f>'[1]Manganese Graphs'!G37</f>
        <v>1,67 (ml/min)</v>
      </c>
      <c r="F4" s="1" t="str">
        <f>'[1]Manganese Graphs'!H37</f>
        <v>2,52(ml/min)</v>
      </c>
      <c r="G4" s="1" t="str">
        <f>'[1]Manganese Graphs'!I37</f>
        <v>5,0 (ml/min)</v>
      </c>
      <c r="H4" s="1" t="str">
        <f>'[1]Manganese Graphs'!J37</f>
        <v>1,67 (ml/min)</v>
      </c>
      <c r="I4" s="1" t="str">
        <f>'[1]Manganese Graphs'!K37</f>
        <v>2,52(ml/min)</v>
      </c>
      <c r="J4" s="1" t="str">
        <f>'[1]Manganese Graphs'!L37</f>
        <v>5,0 (ml/min)</v>
      </c>
    </row>
    <row r="5" spans="1:35" x14ac:dyDescent="0.25">
      <c r="A5" s="4">
        <f>'[1]Manganese Graphs'!C38</f>
        <v>10</v>
      </c>
      <c r="B5" s="2">
        <f>'[1]Manganese Graphs'!D38</f>
        <v>0.3</v>
      </c>
      <c r="C5" s="2">
        <f>'[1]Manganese Graphs'!E38</f>
        <v>0.2</v>
      </c>
      <c r="D5" s="2">
        <f>'[1]Manganese Graphs'!F38</f>
        <v>0.5</v>
      </c>
      <c r="E5" s="2">
        <f>'[1]Manganese Graphs'!G38</f>
        <v>0.53</v>
      </c>
      <c r="F5" s="2">
        <f>'[1]Manganese Graphs'!H38</f>
        <v>0.37</v>
      </c>
      <c r="G5" s="2">
        <f>'[1]Manganese Graphs'!I38</f>
        <v>0.5</v>
      </c>
      <c r="H5" s="2">
        <f>'[1]Manganese Graphs'!J38</f>
        <v>0.53333333333333333</v>
      </c>
      <c r="I5" s="2">
        <f>'[1]Manganese Graphs'!K38</f>
        <v>0.53333333333333333</v>
      </c>
      <c r="J5" s="2">
        <f>'[1]Manganese Graphs'!L38</f>
        <v>0.6333333333333333</v>
      </c>
    </row>
    <row r="6" spans="1:35" x14ac:dyDescent="0.25">
      <c r="A6" s="4">
        <f>'[1]Manganese Graphs'!C39</f>
        <v>20</v>
      </c>
      <c r="B6" s="2">
        <f>'[1]Manganese Graphs'!D39</f>
        <v>0.4</v>
      </c>
      <c r="C6" s="2">
        <f>'[1]Manganese Graphs'!E39</f>
        <v>0.2</v>
      </c>
      <c r="D6" s="2">
        <f>'[1]Manganese Graphs'!F39</f>
        <v>0.6</v>
      </c>
      <c r="E6" s="2">
        <f>'[1]Manganese Graphs'!G39</f>
        <v>0.5</v>
      </c>
      <c r="F6" s="2">
        <f>'[1]Manganese Graphs'!H39</f>
        <v>0.3</v>
      </c>
      <c r="G6" s="2">
        <f>'[1]Manganese Graphs'!I39</f>
        <v>0.6</v>
      </c>
      <c r="H6" s="2">
        <f>'[1]Manganese Graphs'!J39</f>
        <v>0.56666666666666676</v>
      </c>
      <c r="I6" s="2">
        <f>'[1]Manganese Graphs'!K39</f>
        <v>0.5</v>
      </c>
      <c r="J6" s="2">
        <f>'[1]Manganese Graphs'!L39</f>
        <v>0.5</v>
      </c>
    </row>
    <row r="7" spans="1:35" x14ac:dyDescent="0.25">
      <c r="A7" s="4">
        <f>'[1]Manganese Graphs'!C40</f>
        <v>30</v>
      </c>
      <c r="B7" s="2">
        <f>'[1]Manganese Graphs'!D40</f>
        <v>0.63</v>
      </c>
      <c r="C7" s="2">
        <f>'[1]Manganese Graphs'!E40</f>
        <v>0.37</v>
      </c>
      <c r="D7" s="2">
        <f>'[1]Manganese Graphs'!F40</f>
        <v>0.63</v>
      </c>
      <c r="E7" s="2">
        <f>'[1]Manganese Graphs'!G40</f>
        <v>0.5</v>
      </c>
      <c r="F7" s="2">
        <f>'[1]Manganese Graphs'!H40</f>
        <v>0.33</v>
      </c>
      <c r="G7" s="2">
        <f>'[1]Manganese Graphs'!I40</f>
        <v>0.63</v>
      </c>
      <c r="H7" s="2">
        <f>'[1]Manganese Graphs'!J40</f>
        <v>0.46666666666666662</v>
      </c>
      <c r="I7" s="2">
        <f>'[1]Manganese Graphs'!K40</f>
        <v>0.5</v>
      </c>
      <c r="J7" s="2">
        <f>'[1]Manganese Graphs'!L40</f>
        <v>0.56666666666666676</v>
      </c>
    </row>
    <row r="8" spans="1:35" x14ac:dyDescent="0.25">
      <c r="A8" s="4">
        <f>'[1]Manganese Graphs'!C41</f>
        <v>40</v>
      </c>
      <c r="B8" s="2">
        <f>'[1]Manganese Graphs'!D41</f>
        <v>0.6</v>
      </c>
      <c r="C8" s="2">
        <f>'[1]Manganese Graphs'!E41</f>
        <v>0.3</v>
      </c>
      <c r="D8" s="2">
        <f>'[1]Manganese Graphs'!F41</f>
        <v>0.6</v>
      </c>
      <c r="E8" s="2">
        <f>'[1]Manganese Graphs'!G41</f>
        <v>0.5</v>
      </c>
      <c r="F8" s="2">
        <f>'[1]Manganese Graphs'!H41</f>
        <v>0.4</v>
      </c>
      <c r="G8" s="2">
        <f>'[1]Manganese Graphs'!I41</f>
        <v>0.6</v>
      </c>
      <c r="H8" s="2">
        <f>'[1]Manganese Graphs'!J41</f>
        <v>0.33333333333333331</v>
      </c>
      <c r="I8" s="2">
        <f>'[1]Manganese Graphs'!K41</f>
        <v>0.5</v>
      </c>
      <c r="J8" s="2">
        <f>'[1]Manganese Graphs'!L41</f>
        <v>0.56666666666666676</v>
      </c>
    </row>
    <row r="9" spans="1:35" x14ac:dyDescent="0.25">
      <c r="A9" s="4">
        <f>'[1]Manganese Graphs'!C42</f>
        <v>50</v>
      </c>
      <c r="B9" s="2">
        <f>'[1]Manganese Graphs'!D42</f>
        <v>0.5</v>
      </c>
      <c r="C9" s="2">
        <f>'[1]Manganese Graphs'!E42</f>
        <v>0.3</v>
      </c>
      <c r="D9" s="2">
        <f>'[1]Manganese Graphs'!F42</f>
        <v>0.4</v>
      </c>
      <c r="E9" s="2">
        <f>'[1]Manganese Graphs'!G42</f>
        <v>0.5</v>
      </c>
      <c r="F9" s="2">
        <f>'[1]Manganese Graphs'!H42</f>
        <v>0.4</v>
      </c>
      <c r="G9" s="2">
        <f>'[1]Manganese Graphs'!I42</f>
        <v>0.4</v>
      </c>
      <c r="H9" s="2">
        <f>'[1]Manganese Graphs'!J42</f>
        <v>0.43333333333333335</v>
      </c>
      <c r="I9" s="2">
        <f>'[1]Manganese Graphs'!K42</f>
        <v>0.46666666666666662</v>
      </c>
      <c r="J9" s="2">
        <f>'[1]Manganese Graphs'!L42</f>
        <v>0.6333333333333333</v>
      </c>
    </row>
    <row r="10" spans="1:35" x14ac:dyDescent="0.25">
      <c r="A10" s="4">
        <f>'[1]Manganese Graphs'!C43</f>
        <v>60</v>
      </c>
      <c r="B10" s="2">
        <f>'[1]Manganese Graphs'!D43</f>
        <v>0.5</v>
      </c>
      <c r="C10" s="2">
        <f>'[1]Manganese Graphs'!E43</f>
        <v>0.37</v>
      </c>
      <c r="D10" s="2">
        <f>'[1]Manganese Graphs'!F43</f>
        <v>0.5</v>
      </c>
      <c r="E10" s="2">
        <f>'[1]Manganese Graphs'!G43</f>
        <v>0.47</v>
      </c>
      <c r="F10" s="2">
        <f>'[1]Manganese Graphs'!H43</f>
        <v>0.3</v>
      </c>
      <c r="G10" s="2">
        <f>'[1]Manganese Graphs'!I43</f>
        <v>0.5</v>
      </c>
      <c r="H10" s="2">
        <f>'[1]Manganese Graphs'!J43</f>
        <v>0.53333333333333333</v>
      </c>
      <c r="I10" s="2">
        <f>'[1]Manganese Graphs'!K43</f>
        <v>0.53333333333333333</v>
      </c>
      <c r="J10" s="2">
        <f>'[1]Manganese Graphs'!L43</f>
        <v>0.6</v>
      </c>
    </row>
    <row r="13" spans="1:35" x14ac:dyDescent="0.25">
      <c r="A13" s="15" t="s">
        <v>32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5"/>
      <c r="M13" s="15" t="s">
        <v>30</v>
      </c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5"/>
      <c r="Y13" s="15" t="s">
        <v>31</v>
      </c>
      <c r="Z13" s="15"/>
      <c r="AA13" s="15"/>
      <c r="AB13" s="15"/>
      <c r="AC13" s="15"/>
      <c r="AD13" s="15"/>
      <c r="AE13" s="15"/>
      <c r="AF13" s="15"/>
      <c r="AG13" s="15"/>
      <c r="AH13" s="15"/>
      <c r="AI13" s="15"/>
    </row>
    <row r="14" spans="1:35" x14ac:dyDescent="0.25">
      <c r="A14" s="15" t="s">
        <v>37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5"/>
      <c r="M14" s="15" t="s">
        <v>37</v>
      </c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5"/>
      <c r="Y14" s="15" t="s">
        <v>37</v>
      </c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x14ac:dyDescent="0.25">
      <c r="A15" s="15" t="s">
        <v>1</v>
      </c>
      <c r="B15" s="15"/>
      <c r="C15" s="15"/>
      <c r="D15" s="6" t="s">
        <v>2</v>
      </c>
      <c r="H15" s="1" t="s">
        <v>3</v>
      </c>
      <c r="J15" s="1" t="s">
        <v>2</v>
      </c>
      <c r="L15" s="5"/>
      <c r="M15" s="15" t="s">
        <v>1</v>
      </c>
      <c r="N15" s="15"/>
      <c r="O15" s="15"/>
      <c r="P15" s="6" t="s">
        <v>2</v>
      </c>
      <c r="T15" s="1" t="s">
        <v>3</v>
      </c>
      <c r="V15" s="1" t="s">
        <v>2</v>
      </c>
      <c r="X15" s="5"/>
      <c r="Y15" s="15" t="s">
        <v>1</v>
      </c>
      <c r="Z15" s="15"/>
      <c r="AA15" s="15"/>
      <c r="AB15" s="6" t="s">
        <v>2</v>
      </c>
      <c r="AF15" s="1" t="s">
        <v>3</v>
      </c>
      <c r="AH15" s="1" t="s">
        <v>2</v>
      </c>
    </row>
    <row r="16" spans="1:35" x14ac:dyDescent="0.25">
      <c r="A16" t="s">
        <v>4</v>
      </c>
      <c r="B16" t="s">
        <v>5</v>
      </c>
      <c r="C16" t="s">
        <v>6</v>
      </c>
      <c r="D16" t="s">
        <v>7</v>
      </c>
      <c r="H16" t="s">
        <v>7</v>
      </c>
      <c r="J16" t="s">
        <v>8</v>
      </c>
      <c r="L16" s="5"/>
      <c r="M16" t="s">
        <v>4</v>
      </c>
      <c r="N16" t="s">
        <v>5</v>
      </c>
      <c r="O16" t="s">
        <v>6</v>
      </c>
      <c r="P16" t="s">
        <v>7</v>
      </c>
      <c r="T16" t="s">
        <v>7</v>
      </c>
      <c r="V16" t="s">
        <v>8</v>
      </c>
      <c r="X16" s="5"/>
      <c r="Y16" t="s">
        <v>4</v>
      </c>
      <c r="Z16" t="s">
        <v>5</v>
      </c>
      <c r="AA16" t="s">
        <v>6</v>
      </c>
      <c r="AB16" t="s">
        <v>7</v>
      </c>
      <c r="AF16" t="s">
        <v>7</v>
      </c>
      <c r="AH16" t="s">
        <v>8</v>
      </c>
    </row>
    <row r="17" spans="1:35" x14ac:dyDescent="0.25">
      <c r="A17">
        <v>10</v>
      </c>
      <c r="B17" s="7">
        <v>2.7</v>
      </c>
      <c r="C17" s="8">
        <f>B5</f>
        <v>0.3</v>
      </c>
      <c r="D17">
        <f>((B17-C17)/$B$33)*$B$34</f>
        <v>2.7552418080286595E-3</v>
      </c>
      <c r="E17">
        <f>(C17-$C$28)^2</f>
        <v>8.8508755044417145E-2</v>
      </c>
      <c r="F17" t="s">
        <v>9</v>
      </c>
      <c r="H17">
        <f>($F$33*(1-EXP(-$F$34*A17)))</f>
        <v>2.5390318604863425E-3</v>
      </c>
      <c r="J17">
        <f>(D17-H17)^2</f>
        <v>4.6746741416251441E-8</v>
      </c>
      <c r="L17" s="5"/>
      <c r="M17">
        <v>10</v>
      </c>
      <c r="N17" s="7">
        <v>2.7</v>
      </c>
      <c r="O17" s="8">
        <f>C5</f>
        <v>0.2</v>
      </c>
      <c r="P17">
        <f>((N17-O17)/$B$33)*$B$34</f>
        <v>2.8700435500298529E-3</v>
      </c>
      <c r="Q17">
        <f>(O17-$C$28)^2</f>
        <v>3.9007913018638332E-2</v>
      </c>
      <c r="R17" t="s">
        <v>9</v>
      </c>
      <c r="T17">
        <f>($R$33*(1-EXP(-$R$34*M17)))</f>
        <v>2.7667219822115211E-3</v>
      </c>
      <c r="V17">
        <f>(P17-T17)^2</f>
        <v>1.0675346376438142E-8</v>
      </c>
      <c r="X17" s="5"/>
      <c r="Y17">
        <v>10</v>
      </c>
      <c r="Z17" s="7">
        <v>2.7</v>
      </c>
      <c r="AA17" s="8">
        <f>D5</f>
        <v>0.5</v>
      </c>
      <c r="AB17">
        <f>((Z17-AA17)/$B$33)*$B$34</f>
        <v>2.5256383240262708E-3</v>
      </c>
      <c r="AC17">
        <f>(AA17-$C$28)^2</f>
        <v>0.24751043909597478</v>
      </c>
      <c r="AD17" t="s">
        <v>9</v>
      </c>
      <c r="AF17">
        <f>($AD$33*(1-EXP(-$AD$34*Y17)))</f>
        <v>2.4816309895713449E-3</v>
      </c>
      <c r="AH17">
        <f>(AB17-AF17)^2</f>
        <v>1.9366454858277154E-9</v>
      </c>
    </row>
    <row r="18" spans="1:35" x14ac:dyDescent="0.25">
      <c r="A18">
        <v>20</v>
      </c>
      <c r="B18" s="9">
        <v>2.7</v>
      </c>
      <c r="C18" s="8">
        <f t="shared" ref="C18:C22" si="0">B6</f>
        <v>0.4</v>
      </c>
      <c r="D18">
        <f t="shared" ref="D18:D22" si="1">((B18-C18)/$B$33)*$B$34</f>
        <v>2.6404400660274652E-3</v>
      </c>
      <c r="E18">
        <f t="shared" ref="E18:E22" si="2">(C18-$C$28)^2</f>
        <v>0.15800959707019599</v>
      </c>
      <c r="H18">
        <f>($F$33*(1-EXP(-$F$34*A18)))</f>
        <v>2.5390318604863425E-3</v>
      </c>
      <c r="J18">
        <f t="shared" ref="J18:J22" si="3">(D18-H18)^2</f>
        <v>1.0283624151070575E-8</v>
      </c>
      <c r="L18" s="5"/>
      <c r="M18">
        <v>20</v>
      </c>
      <c r="N18" s="9">
        <v>2.7</v>
      </c>
      <c r="O18" s="8">
        <f t="shared" ref="O18:O22" si="4">C6</f>
        <v>0.2</v>
      </c>
      <c r="P18">
        <f t="shared" ref="P18:P22" si="5">((N18-O18)/$B$33)*$B$34</f>
        <v>2.8700435500298529E-3</v>
      </c>
      <c r="Q18">
        <f t="shared" ref="Q18:Q22" si="6">(O18-$C$28)^2</f>
        <v>3.9007913018638332E-2</v>
      </c>
      <c r="T18">
        <f t="shared" ref="T18:T22" si="7">($R$33*(1-EXP(-$R$34*M18)))</f>
        <v>2.7667219822115211E-3</v>
      </c>
      <c r="V18">
        <f t="shared" ref="V18:V22" si="8">(P18-T18)^2</f>
        <v>1.0675346376438142E-8</v>
      </c>
      <c r="X18" s="5"/>
      <c r="Y18">
        <v>20</v>
      </c>
      <c r="Z18" s="9">
        <v>2.7</v>
      </c>
      <c r="AA18" s="8">
        <f t="shared" ref="AA18:AA22" si="9">D6</f>
        <v>0.6</v>
      </c>
      <c r="AB18">
        <f t="shared" ref="AB18:AB22" si="10">((Z18-AA18)/$B$33)*$B$34</f>
        <v>2.4108365820250765E-3</v>
      </c>
      <c r="AC18">
        <f t="shared" ref="AC18:AC22" si="11">(AA18-$C$28)^2</f>
        <v>0.35701128112175351</v>
      </c>
      <c r="AF18">
        <f t="shared" ref="AF18:AF22" si="12">($AD$33*(1-EXP(-$AD$34*Y18)))</f>
        <v>2.4816309895713449E-3</v>
      </c>
      <c r="AH18">
        <f t="shared" ref="AH18:AH22" si="13">(AB18-AF18)^2</f>
        <v>5.0118481398271335E-9</v>
      </c>
    </row>
    <row r="19" spans="1:35" x14ac:dyDescent="0.25">
      <c r="A19">
        <v>30</v>
      </c>
      <c r="B19" s="9">
        <v>2.7</v>
      </c>
      <c r="C19" s="8">
        <f t="shared" si="0"/>
        <v>0.63</v>
      </c>
      <c r="D19">
        <f t="shared" si="1"/>
        <v>2.3763960594247184E-3</v>
      </c>
      <c r="E19">
        <f t="shared" si="2"/>
        <v>0.39376153372948719</v>
      </c>
      <c r="H19">
        <f t="shared" ref="H19:H22" si="14">($F$33*(1-EXP(-$F$34*A19)))</f>
        <v>2.5390318604863425E-3</v>
      </c>
      <c r="J19">
        <f t="shared" si="3"/>
        <v>2.6450403786956171E-8</v>
      </c>
      <c r="L19" s="5"/>
      <c r="M19">
        <v>30</v>
      </c>
      <c r="N19" s="9">
        <v>2.7</v>
      </c>
      <c r="O19" s="8">
        <f t="shared" si="4"/>
        <v>0.37</v>
      </c>
      <c r="P19">
        <f t="shared" si="5"/>
        <v>2.6748805886278233E-3</v>
      </c>
      <c r="Q19">
        <f t="shared" si="6"/>
        <v>0.13505934446246232</v>
      </c>
      <c r="T19">
        <f t="shared" si="7"/>
        <v>2.7667219822115211E-3</v>
      </c>
      <c r="V19">
        <f t="shared" si="8"/>
        <v>8.4348415753956896E-9</v>
      </c>
      <c r="X19" s="5"/>
      <c r="Y19">
        <v>30</v>
      </c>
      <c r="Z19" s="9">
        <v>2.7</v>
      </c>
      <c r="AA19" s="8">
        <f t="shared" si="9"/>
        <v>0.63</v>
      </c>
      <c r="AB19">
        <f t="shared" si="10"/>
        <v>2.3763960594247184E-3</v>
      </c>
      <c r="AC19">
        <f t="shared" si="11"/>
        <v>0.39376153372948719</v>
      </c>
      <c r="AF19">
        <f t="shared" si="12"/>
        <v>2.4816309895713449E-3</v>
      </c>
      <c r="AH19">
        <f t="shared" si="13"/>
        <v>1.1074390522965347E-8</v>
      </c>
    </row>
    <row r="20" spans="1:35" x14ac:dyDescent="0.25">
      <c r="A20">
        <v>40</v>
      </c>
      <c r="B20" s="7">
        <v>2.7</v>
      </c>
      <c r="C20" s="8">
        <f t="shared" si="0"/>
        <v>0.6</v>
      </c>
      <c r="D20">
        <f t="shared" si="1"/>
        <v>2.4108365820250765E-3</v>
      </c>
      <c r="E20">
        <f t="shared" si="2"/>
        <v>0.35701128112175351</v>
      </c>
      <c r="H20">
        <f t="shared" si="14"/>
        <v>2.5390318604863425E-3</v>
      </c>
      <c r="J20">
        <f t="shared" si="3"/>
        <v>1.6434029419761526E-8</v>
      </c>
      <c r="L20" s="5"/>
      <c r="M20">
        <v>40</v>
      </c>
      <c r="N20" s="7">
        <v>2.7</v>
      </c>
      <c r="O20" s="8">
        <f t="shared" si="4"/>
        <v>0.3</v>
      </c>
      <c r="P20">
        <f t="shared" si="5"/>
        <v>2.7552418080286595E-3</v>
      </c>
      <c r="Q20">
        <f t="shared" si="6"/>
        <v>8.8508755044417145E-2</v>
      </c>
      <c r="T20">
        <f t="shared" si="7"/>
        <v>2.7667219822115211E-3</v>
      </c>
      <c r="V20">
        <f t="shared" si="8"/>
        <v>1.3179439926884249E-10</v>
      </c>
      <c r="X20" s="5"/>
      <c r="Y20">
        <v>40</v>
      </c>
      <c r="Z20" s="7">
        <v>2.7</v>
      </c>
      <c r="AA20" s="8">
        <f t="shared" si="9"/>
        <v>0.6</v>
      </c>
      <c r="AB20">
        <f t="shared" si="10"/>
        <v>2.4108365820250765E-3</v>
      </c>
      <c r="AC20">
        <f t="shared" si="11"/>
        <v>0.35701128112175351</v>
      </c>
      <c r="AF20">
        <f t="shared" si="12"/>
        <v>2.4816309895713449E-3</v>
      </c>
      <c r="AH20">
        <f t="shared" si="13"/>
        <v>5.0118481398271335E-9</v>
      </c>
    </row>
    <row r="21" spans="1:35" x14ac:dyDescent="0.25">
      <c r="A21">
        <v>50</v>
      </c>
      <c r="B21" s="10">
        <v>2.7</v>
      </c>
      <c r="C21" s="8">
        <f t="shared" si="0"/>
        <v>0.5</v>
      </c>
      <c r="D21">
        <f t="shared" si="1"/>
        <v>2.5256383240262708E-3</v>
      </c>
      <c r="E21">
        <f t="shared" si="2"/>
        <v>0.24751043909597478</v>
      </c>
      <c r="H21">
        <f t="shared" si="14"/>
        <v>2.5390318604863425E-3</v>
      </c>
      <c r="J21">
        <f t="shared" si="3"/>
        <v>1.7938681890726932E-10</v>
      </c>
      <c r="L21" s="5"/>
      <c r="M21">
        <v>50</v>
      </c>
      <c r="N21" s="10">
        <v>2.7</v>
      </c>
      <c r="O21" s="8">
        <f t="shared" si="4"/>
        <v>0.3</v>
      </c>
      <c r="P21">
        <f t="shared" si="5"/>
        <v>2.7552418080286595E-3</v>
      </c>
      <c r="Q21">
        <f t="shared" si="6"/>
        <v>8.8508755044417145E-2</v>
      </c>
      <c r="T21">
        <f t="shared" si="7"/>
        <v>2.7667219822115211E-3</v>
      </c>
      <c r="V21">
        <f t="shared" si="8"/>
        <v>1.3179439926884249E-10</v>
      </c>
      <c r="X21" s="5"/>
      <c r="Y21">
        <v>50</v>
      </c>
      <c r="Z21" s="10">
        <v>2.7</v>
      </c>
      <c r="AA21" s="8">
        <f t="shared" si="9"/>
        <v>0.4</v>
      </c>
      <c r="AB21">
        <f t="shared" si="10"/>
        <v>2.6404400660274652E-3</v>
      </c>
      <c r="AC21">
        <f t="shared" si="11"/>
        <v>0.15800959707019599</v>
      </c>
      <c r="AF21">
        <f t="shared" si="12"/>
        <v>2.4816309895713449E-3</v>
      </c>
      <c r="AH21">
        <f t="shared" si="13"/>
        <v>2.522032276484586E-8</v>
      </c>
    </row>
    <row r="22" spans="1:35" x14ac:dyDescent="0.25">
      <c r="A22">
        <v>60</v>
      </c>
      <c r="B22" s="10">
        <v>2.7</v>
      </c>
      <c r="C22" s="8">
        <f t="shared" si="0"/>
        <v>0.5</v>
      </c>
      <c r="D22">
        <f t="shared" si="1"/>
        <v>2.5256383240262708E-3</v>
      </c>
      <c r="E22">
        <f t="shared" si="2"/>
        <v>0.24751043909597478</v>
      </c>
      <c r="H22">
        <f t="shared" si="14"/>
        <v>2.5390318604863425E-3</v>
      </c>
      <c r="J22">
        <f t="shared" si="3"/>
        <v>1.7938681890726932E-10</v>
      </c>
      <c r="L22" s="5"/>
      <c r="M22">
        <v>60</v>
      </c>
      <c r="N22" s="10">
        <v>2.7</v>
      </c>
      <c r="O22" s="8">
        <f t="shared" si="4"/>
        <v>0.37</v>
      </c>
      <c r="P22">
        <f t="shared" si="5"/>
        <v>2.6748805886278233E-3</v>
      </c>
      <c r="Q22">
        <f t="shared" si="6"/>
        <v>0.13505934446246232</v>
      </c>
      <c r="T22">
        <f t="shared" si="7"/>
        <v>2.7667219822115211E-3</v>
      </c>
      <c r="V22">
        <f t="shared" si="8"/>
        <v>8.4348415753956896E-9</v>
      </c>
      <c r="X22" s="5"/>
      <c r="Y22">
        <v>60</v>
      </c>
      <c r="Z22" s="10">
        <v>2.7</v>
      </c>
      <c r="AA22" s="8">
        <f t="shared" si="9"/>
        <v>0.5</v>
      </c>
      <c r="AB22">
        <f t="shared" si="10"/>
        <v>2.5256383240262708E-3</v>
      </c>
      <c r="AC22">
        <f t="shared" si="11"/>
        <v>0.24751043909597478</v>
      </c>
      <c r="AF22">
        <f t="shared" si="12"/>
        <v>2.4816309895713449E-3</v>
      </c>
      <c r="AH22">
        <f t="shared" si="13"/>
        <v>1.9366454858277154E-9</v>
      </c>
    </row>
    <row r="23" spans="1:35" x14ac:dyDescent="0.25">
      <c r="B23" s="9"/>
      <c r="C23" s="2"/>
      <c r="L23" s="5"/>
      <c r="N23" s="9"/>
      <c r="O23" s="2"/>
      <c r="X23" s="5"/>
      <c r="Z23" s="9"/>
      <c r="AA23" s="2"/>
    </row>
    <row r="24" spans="1:35" x14ac:dyDescent="0.25">
      <c r="B24" s="9"/>
      <c r="C24" s="14" t="s">
        <v>10</v>
      </c>
      <c r="D24" s="14"/>
      <c r="E24" s="14"/>
      <c r="F24" s="14"/>
      <c r="G24" s="14"/>
      <c r="H24" s="14"/>
      <c r="I24" s="14"/>
      <c r="J24" s="11"/>
      <c r="K24" s="11"/>
      <c r="L24" s="12"/>
      <c r="N24" s="9"/>
      <c r="O24" s="14" t="s">
        <v>10</v>
      </c>
      <c r="P24" s="14"/>
      <c r="Q24" s="14"/>
      <c r="R24" s="14"/>
      <c r="S24" s="14"/>
      <c r="T24" s="14"/>
      <c r="U24" s="14"/>
      <c r="V24" s="11"/>
      <c r="W24" s="11"/>
      <c r="X24" s="5"/>
      <c r="Z24" s="9"/>
      <c r="AA24" s="14" t="s">
        <v>10</v>
      </c>
      <c r="AB24" s="14"/>
      <c r="AC24" s="14"/>
      <c r="AD24" s="14"/>
      <c r="AE24" s="14"/>
      <c r="AF24" s="14"/>
      <c r="AG24" s="14"/>
      <c r="AH24" s="11"/>
      <c r="AI24" s="11"/>
    </row>
    <row r="25" spans="1:35" x14ac:dyDescent="0.25">
      <c r="B25" s="9"/>
      <c r="L25" s="5"/>
      <c r="N25" s="9"/>
      <c r="X25" s="5"/>
      <c r="Z25" s="9"/>
    </row>
    <row r="26" spans="1:35" x14ac:dyDescent="0.25">
      <c r="B26" s="9"/>
      <c r="L26" s="5"/>
      <c r="N26" s="9"/>
      <c r="X26" s="5"/>
      <c r="Z26" s="9"/>
    </row>
    <row r="27" spans="1:35" x14ac:dyDescent="0.25">
      <c r="B27" s="2"/>
      <c r="L27" s="5"/>
      <c r="N27" s="2"/>
      <c r="X27" s="5"/>
      <c r="Z27" s="2"/>
    </row>
    <row r="28" spans="1:35" x14ac:dyDescent="0.25">
      <c r="B28" s="13" t="s">
        <v>11</v>
      </c>
      <c r="C28">
        <f>AVERAGE(D18:D22)</f>
        <v>2.4957898711059608E-3</v>
      </c>
      <c r="D28" s="13" t="s">
        <v>12</v>
      </c>
      <c r="E28">
        <f>SUM(E17:E22)</f>
        <v>1.4923120451578034</v>
      </c>
      <c r="G28" s="13" t="s">
        <v>11</v>
      </c>
      <c r="H28" s="5">
        <f>AVERAGE(H17:H22)</f>
        <v>2.5390318604863425E-3</v>
      </c>
      <c r="J28" s="13" t="s">
        <v>13</v>
      </c>
      <c r="K28" s="13" t="s">
        <v>14</v>
      </c>
      <c r="L28" s="5"/>
      <c r="N28" s="13" t="s">
        <v>11</v>
      </c>
      <c r="O28">
        <f>AVERAGE(P18:P22)</f>
        <v>2.7460576686685638E-3</v>
      </c>
      <c r="P28" s="13" t="s">
        <v>12</v>
      </c>
      <c r="Q28">
        <f>SUM(Q17:Q22)</f>
        <v>0.52515202505103553</v>
      </c>
      <c r="S28" s="13" t="s">
        <v>11</v>
      </c>
      <c r="T28" s="5">
        <f>AVERAGE(T17:T22)</f>
        <v>2.7667219822115206E-3</v>
      </c>
      <c r="V28" s="13" t="s">
        <v>13</v>
      </c>
      <c r="W28" s="13" t="s">
        <v>14</v>
      </c>
      <c r="X28" s="5"/>
      <c r="Z28" s="13" t="s">
        <v>11</v>
      </c>
      <c r="AA28">
        <f>AVERAGE(AB17:AB22)</f>
        <v>2.4816309895924799E-3</v>
      </c>
      <c r="AB28" s="13" t="s">
        <v>12</v>
      </c>
      <c r="AC28">
        <f>SUM(AC17:AC22)</f>
        <v>1.7608145712351397</v>
      </c>
      <c r="AE28" s="13" t="s">
        <v>11</v>
      </c>
      <c r="AF28" s="5">
        <f>AVERAGE(AF17:AF22)</f>
        <v>2.4816309895713449E-3</v>
      </c>
      <c r="AH28" s="13" t="s">
        <v>13</v>
      </c>
      <c r="AI28" s="13" t="s">
        <v>14</v>
      </c>
    </row>
    <row r="29" spans="1:35" x14ac:dyDescent="0.25">
      <c r="C29" t="s">
        <v>15</v>
      </c>
      <c r="E29" t="s">
        <v>16</v>
      </c>
      <c r="H29" t="s">
        <v>17</v>
      </c>
      <c r="J29">
        <f>SUM(J17:J26)</f>
        <v>1.0027357241185426E-7</v>
      </c>
      <c r="K29">
        <f>(H28-C28)^2</f>
        <v>1.8698696455730462E-9</v>
      </c>
      <c r="L29" s="5"/>
      <c r="O29" t="s">
        <v>15</v>
      </c>
      <c r="Q29" t="s">
        <v>16</v>
      </c>
      <c r="T29" t="s">
        <v>17</v>
      </c>
      <c r="V29">
        <f>SUM(V17:V26)</f>
        <v>3.8483964702205346E-8</v>
      </c>
      <c r="W29">
        <f>(T28-O28)^2</f>
        <v>4.2701385420163145E-10</v>
      </c>
      <c r="X29" s="5"/>
      <c r="AA29" t="s">
        <v>15</v>
      </c>
      <c r="AC29" t="s">
        <v>16</v>
      </c>
      <c r="AF29" t="s">
        <v>17</v>
      </c>
      <c r="AH29">
        <f>SUM(AH17:AH26)</f>
        <v>5.0191700539120901E-8</v>
      </c>
      <c r="AI29">
        <f>(AF28-AA28)^2</f>
        <v>4.4668837165845819E-28</v>
      </c>
    </row>
    <row r="30" spans="1:35" x14ac:dyDescent="0.25">
      <c r="B30">
        <f>AVERAGE(D17:D22)</f>
        <v>2.539031860593077E-3</v>
      </c>
      <c r="L30" s="5"/>
      <c r="N30">
        <f>AVERAGE(P17:P22)</f>
        <v>2.766721982228779E-3</v>
      </c>
      <c r="X30" s="5"/>
      <c r="Z30">
        <f>AVERAGE(AB17:AB22)</f>
        <v>2.4816309895924799E-3</v>
      </c>
    </row>
    <row r="31" spans="1:35" x14ac:dyDescent="0.25">
      <c r="L31" s="5"/>
      <c r="X31" s="5"/>
    </row>
    <row r="32" spans="1:35" x14ac:dyDescent="0.25">
      <c r="L32" s="5"/>
      <c r="X32" s="5"/>
    </row>
    <row r="33" spans="1:30" ht="18" x14ac:dyDescent="0.35">
      <c r="A33" t="s">
        <v>18</v>
      </c>
      <c r="B33">
        <v>4555.68</v>
      </c>
      <c r="E33" t="s">
        <v>26</v>
      </c>
      <c r="F33">
        <v>2.5390318604863425E-3</v>
      </c>
      <c r="L33" s="5"/>
      <c r="M33" t="s">
        <v>18</v>
      </c>
      <c r="N33">
        <v>4555.68</v>
      </c>
      <c r="Q33" t="s">
        <v>26</v>
      </c>
      <c r="R33">
        <v>2.7667219822115211E-3</v>
      </c>
      <c r="X33" s="5"/>
      <c r="Y33" t="s">
        <v>18</v>
      </c>
      <c r="Z33">
        <v>4555.68</v>
      </c>
      <c r="AC33" t="s">
        <v>26</v>
      </c>
      <c r="AD33">
        <v>2.4816309895713449E-3</v>
      </c>
    </row>
    <row r="34" spans="1:30" x14ac:dyDescent="0.25">
      <c r="A34" t="s">
        <v>19</v>
      </c>
      <c r="B34">
        <v>5.23</v>
      </c>
      <c r="E34" t="s">
        <v>27</v>
      </c>
      <c r="F34">
        <v>3438.5720498825117</v>
      </c>
      <c r="L34" s="5"/>
      <c r="M34" t="s">
        <v>19</v>
      </c>
      <c r="N34">
        <v>5.23</v>
      </c>
      <c r="Q34" t="s">
        <v>27</v>
      </c>
      <c r="R34">
        <v>3438.5720498825117</v>
      </c>
      <c r="X34" s="5"/>
      <c r="Y34" t="s">
        <v>19</v>
      </c>
      <c r="Z34">
        <v>5.23</v>
      </c>
      <c r="AC34" t="s">
        <v>27</v>
      </c>
      <c r="AD34">
        <v>3438.5720498825117</v>
      </c>
    </row>
    <row r="35" spans="1:30" x14ac:dyDescent="0.25">
      <c r="E35" t="s">
        <v>20</v>
      </c>
      <c r="F35" s="3">
        <f>1-(K29/J29)</f>
        <v>0.98135231845642323</v>
      </c>
      <c r="L35" s="5"/>
      <c r="Q35" t="s">
        <v>20</v>
      </c>
      <c r="R35" s="3">
        <f>1-(W29/V29)</f>
        <v>0.9889041096075748</v>
      </c>
      <c r="X35" s="5"/>
      <c r="AC35" t="s">
        <v>20</v>
      </c>
      <c r="AD35" s="3">
        <f>1-(AI29/AH29)</f>
        <v>1</v>
      </c>
    </row>
    <row r="36" spans="1:30" x14ac:dyDescent="0.25">
      <c r="L36" s="5"/>
      <c r="X36" s="5"/>
    </row>
    <row r="37" spans="1:30" x14ac:dyDescent="0.25">
      <c r="A37" s="1" t="s">
        <v>21</v>
      </c>
      <c r="B37" t="s">
        <v>22</v>
      </c>
      <c r="L37" s="5"/>
      <c r="X37" s="5"/>
    </row>
    <row r="38" spans="1:30" x14ac:dyDescent="0.25">
      <c r="A38" t="s">
        <v>13</v>
      </c>
      <c r="B38" t="s">
        <v>23</v>
      </c>
      <c r="L38" s="5"/>
      <c r="X38" s="5"/>
    </row>
    <row r="39" spans="1:30" x14ac:dyDescent="0.25">
      <c r="A39" t="s">
        <v>14</v>
      </c>
      <c r="B39" t="s">
        <v>24</v>
      </c>
      <c r="L39" s="5"/>
      <c r="X39" s="5"/>
    </row>
    <row r="40" spans="1:30" x14ac:dyDescent="0.25">
      <c r="A40" t="s">
        <v>25</v>
      </c>
      <c r="L40" s="5"/>
      <c r="X40" s="5"/>
    </row>
    <row r="41" spans="1:30" x14ac:dyDescent="0.25">
      <c r="L41" s="5"/>
      <c r="X41" s="5"/>
    </row>
    <row r="42" spans="1:30" x14ac:dyDescent="0.25">
      <c r="L42" s="5"/>
      <c r="X42" s="5"/>
    </row>
    <row r="43" spans="1:30" x14ac:dyDescent="0.25">
      <c r="L43" s="5"/>
      <c r="X43" s="5"/>
    </row>
    <row r="44" spans="1:30" x14ac:dyDescent="0.25">
      <c r="L44" s="5"/>
      <c r="X44" s="5"/>
    </row>
    <row r="45" spans="1:30" x14ac:dyDescent="0.25">
      <c r="L45" s="5"/>
      <c r="X45" s="5"/>
    </row>
    <row r="46" spans="1:30" x14ac:dyDescent="0.25">
      <c r="L46" s="5"/>
      <c r="X46" s="5"/>
    </row>
    <row r="47" spans="1:30" x14ac:dyDescent="0.25">
      <c r="L47" s="5"/>
      <c r="X47" s="5"/>
    </row>
    <row r="48" spans="1:30" x14ac:dyDescent="0.25">
      <c r="L48" s="5"/>
      <c r="X48" s="5"/>
    </row>
    <row r="49" spans="1:35" x14ac:dyDescent="0.25">
      <c r="L49" s="5"/>
      <c r="X49" s="5"/>
    </row>
    <row r="50" spans="1:35" x14ac:dyDescent="0.25">
      <c r="L50" s="5"/>
      <c r="X50" s="5"/>
    </row>
    <row r="51" spans="1:35" x14ac:dyDescent="0.25">
      <c r="L51" s="5"/>
      <c r="X51" s="5"/>
    </row>
    <row r="52" spans="1:35" x14ac:dyDescent="0.25">
      <c r="L52" s="5"/>
      <c r="X52" s="5"/>
    </row>
    <row r="53" spans="1:35" x14ac:dyDescent="0.25">
      <c r="L53" s="5"/>
      <c r="X53" s="5"/>
    </row>
    <row r="54" spans="1:35" x14ac:dyDescent="0.25">
      <c r="L54" s="5"/>
      <c r="X54" s="5"/>
    </row>
    <row r="55" spans="1:35" x14ac:dyDescent="0.25">
      <c r="L55" s="5"/>
      <c r="X55" s="5"/>
    </row>
    <row r="56" spans="1:35" x14ac:dyDescent="0.25">
      <c r="L56" s="5"/>
      <c r="X56" s="5"/>
    </row>
    <row r="57" spans="1:35" x14ac:dyDescent="0.25">
      <c r="L57" s="5"/>
      <c r="X57" s="5"/>
    </row>
    <row r="58" spans="1:35" x14ac:dyDescent="0.25">
      <c r="L58" s="5"/>
      <c r="X58" s="5"/>
    </row>
    <row r="59" spans="1:35" x14ac:dyDescent="0.25">
      <c r="A59" s="15" t="s">
        <v>33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5"/>
      <c r="M59" s="15" t="s">
        <v>35</v>
      </c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5"/>
      <c r="Y59" s="15" t="s">
        <v>36</v>
      </c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:35" x14ac:dyDescent="0.25">
      <c r="A60" s="15" t="s">
        <v>37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5"/>
      <c r="M60" s="15" t="s">
        <v>37</v>
      </c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5"/>
      <c r="Y60" s="15" t="s">
        <v>37</v>
      </c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:35" x14ac:dyDescent="0.25">
      <c r="A61" s="15" t="s">
        <v>1</v>
      </c>
      <c r="B61" s="15"/>
      <c r="C61" s="15"/>
      <c r="D61" s="6" t="s">
        <v>2</v>
      </c>
      <c r="H61" s="1" t="s">
        <v>3</v>
      </c>
      <c r="J61" s="1" t="s">
        <v>2</v>
      </c>
      <c r="L61" s="5"/>
      <c r="M61" s="15" t="s">
        <v>1</v>
      </c>
      <c r="N61" s="15"/>
      <c r="O61" s="15"/>
      <c r="P61" s="6" t="s">
        <v>2</v>
      </c>
      <c r="T61" s="1" t="s">
        <v>3</v>
      </c>
      <c r="V61" s="1" t="s">
        <v>2</v>
      </c>
      <c r="X61" s="5"/>
      <c r="Y61" s="15" t="s">
        <v>1</v>
      </c>
      <c r="Z61" s="15"/>
      <c r="AA61" s="15"/>
      <c r="AB61" s="6" t="s">
        <v>2</v>
      </c>
      <c r="AF61" s="1" t="s">
        <v>3</v>
      </c>
      <c r="AH61" s="1" t="s">
        <v>2</v>
      </c>
    </row>
    <row r="62" spans="1:35" x14ac:dyDescent="0.25">
      <c r="A62" t="s">
        <v>4</v>
      </c>
      <c r="B62" t="s">
        <v>5</v>
      </c>
      <c r="C62" t="s">
        <v>6</v>
      </c>
      <c r="D62" t="s">
        <v>7</v>
      </c>
      <c r="H62" t="s">
        <v>7</v>
      </c>
      <c r="J62" t="s">
        <v>8</v>
      </c>
      <c r="L62" s="5"/>
      <c r="M62" t="s">
        <v>4</v>
      </c>
      <c r="N62" t="s">
        <v>5</v>
      </c>
      <c r="O62" t="s">
        <v>6</v>
      </c>
      <c r="P62" t="s">
        <v>7</v>
      </c>
      <c r="T62" t="s">
        <v>7</v>
      </c>
      <c r="V62" t="s">
        <v>8</v>
      </c>
      <c r="X62" s="5"/>
      <c r="Y62" t="s">
        <v>4</v>
      </c>
      <c r="Z62" t="s">
        <v>5</v>
      </c>
      <c r="AA62" t="s">
        <v>6</v>
      </c>
      <c r="AB62" t="s">
        <v>7</v>
      </c>
      <c r="AF62" t="s">
        <v>7</v>
      </c>
      <c r="AH62" t="s">
        <v>8</v>
      </c>
    </row>
    <row r="63" spans="1:35" x14ac:dyDescent="0.25">
      <c r="A63">
        <v>10</v>
      </c>
      <c r="B63" s="7">
        <v>2.7</v>
      </c>
      <c r="C63" s="8">
        <f>E5</f>
        <v>0.53</v>
      </c>
      <c r="D63">
        <f>((B63-C63)/$B$33)*$B$34</f>
        <v>2.4911978014259123E-3</v>
      </c>
      <c r="E63">
        <f>(C63-$C$28)^2</f>
        <v>0.27826069170370837</v>
      </c>
      <c r="F63" t="s">
        <v>9</v>
      </c>
      <c r="H63">
        <f>($F$79*(1-EXP(-$F$80*A63)))</f>
        <v>2.5256383240127279E-3</v>
      </c>
      <c r="J63">
        <f>(D63-H63)^2</f>
        <v>1.1861495960529532E-9</v>
      </c>
      <c r="L63" s="5"/>
      <c r="M63">
        <v>10</v>
      </c>
      <c r="N63" s="7">
        <v>2.7</v>
      </c>
      <c r="O63" s="8">
        <f>F5</f>
        <v>0.37</v>
      </c>
      <c r="P63">
        <f>((N63-O63)/$B$33)*$B$34</f>
        <v>2.6748805886278233E-3</v>
      </c>
      <c r="Q63">
        <f>(O63-$C$28)^2</f>
        <v>0.13505934446246232</v>
      </c>
      <c r="R63" t="s">
        <v>9</v>
      </c>
      <c r="T63">
        <f>($R$79*(1-EXP(-$R$80*M63)))</f>
        <v>2.6978409370280623E-3</v>
      </c>
      <c r="V63">
        <f>(P63-T63)^2</f>
        <v>5.2717759866035917E-10</v>
      </c>
      <c r="X63" s="5"/>
      <c r="Y63">
        <v>10</v>
      </c>
      <c r="Z63" s="7">
        <v>2.7</v>
      </c>
      <c r="AA63" s="8">
        <f>G5</f>
        <v>0.5</v>
      </c>
      <c r="AB63">
        <f>((Z63-AA63)/$B$33)*$B$34</f>
        <v>2.5256383240262708E-3</v>
      </c>
      <c r="AC63">
        <f>(AA63-$C$28)^2</f>
        <v>0.24751043909597478</v>
      </c>
      <c r="AD63" t="s">
        <v>9</v>
      </c>
      <c r="AF63">
        <f>($AD$79*(1-EXP(-$AD$80*Y63)))</f>
        <v>2.4816309895924794E-3</v>
      </c>
      <c r="AH63">
        <f>(AB63-AF63)^2</f>
        <v>1.9366454839675632E-9</v>
      </c>
    </row>
    <row r="64" spans="1:35" x14ac:dyDescent="0.25">
      <c r="A64">
        <v>20</v>
      </c>
      <c r="B64" s="9">
        <v>2.7</v>
      </c>
      <c r="C64" s="8">
        <f t="shared" ref="C64:C68" si="15">E6</f>
        <v>0.5</v>
      </c>
      <c r="D64">
        <f t="shared" ref="D64:D68" si="16">((B64-C64)/$B$33)*$B$34</f>
        <v>2.5256383240262708E-3</v>
      </c>
      <c r="E64">
        <f t="shared" ref="E64:E68" si="17">(C64-$C$28)^2</f>
        <v>0.24751043909597478</v>
      </c>
      <c r="H64">
        <f t="shared" ref="H64:H68" si="18">($F$79*(1-EXP(-$F$80*A64)))</f>
        <v>2.5256383240127279E-3</v>
      </c>
      <c r="J64">
        <f t="shared" ref="J64:J68" si="19">(D64-H64)^2</f>
        <v>1.8341247458908405E-28</v>
      </c>
      <c r="L64" s="5"/>
      <c r="M64">
        <v>20</v>
      </c>
      <c r="N64" s="9">
        <v>2.7</v>
      </c>
      <c r="O64" s="8">
        <f t="shared" ref="O64:O68" si="20">F6</f>
        <v>0.3</v>
      </c>
      <c r="P64">
        <f t="shared" ref="P64:P68" si="21">((N64-O64)/$B$33)*$B$34</f>
        <v>2.7552418080286595E-3</v>
      </c>
      <c r="Q64">
        <f t="shared" ref="Q64:Q68" si="22">(O64-$C$28)^2</f>
        <v>8.8508755044417145E-2</v>
      </c>
      <c r="T64">
        <f t="shared" ref="T64:T68" si="23">($R$79*(1-EXP(-$R$80*M64)))</f>
        <v>2.6978409370280623E-3</v>
      </c>
      <c r="V64">
        <f t="shared" ref="V64:V68" si="24">(P64-T64)^2</f>
        <v>3.2948599916271951E-9</v>
      </c>
      <c r="X64" s="5"/>
      <c r="Y64">
        <v>20</v>
      </c>
      <c r="Z64" s="9">
        <v>2.7</v>
      </c>
      <c r="AA64" s="8">
        <f t="shared" ref="AA64:AA68" si="25">G6</f>
        <v>0.6</v>
      </c>
      <c r="AB64">
        <f t="shared" ref="AB64:AB68" si="26">((Z64-AA64)/$B$33)*$B$34</f>
        <v>2.4108365820250765E-3</v>
      </c>
      <c r="AC64">
        <f t="shared" ref="AC64:AC68" si="27">(AA64-$C$28)^2</f>
        <v>0.35701128112175351</v>
      </c>
      <c r="AF64">
        <f t="shared" ref="AF64:AF68" si="28">($AD$79*(1-EXP(-$AD$80*Y64)))</f>
        <v>2.4816309895924794E-3</v>
      </c>
      <c r="AH64">
        <f t="shared" ref="AH64:AH68" si="29">(AB64-AF64)^2</f>
        <v>5.011848142819552E-9</v>
      </c>
    </row>
    <row r="65" spans="1:35" x14ac:dyDescent="0.25">
      <c r="A65">
        <v>30</v>
      </c>
      <c r="B65" s="9">
        <v>2.7</v>
      </c>
      <c r="C65" s="8">
        <f t="shared" si="15"/>
        <v>0.5</v>
      </c>
      <c r="D65">
        <f t="shared" si="16"/>
        <v>2.5256383240262708E-3</v>
      </c>
      <c r="E65">
        <f t="shared" si="17"/>
        <v>0.24751043909597478</v>
      </c>
      <c r="H65">
        <f t="shared" si="18"/>
        <v>2.5256383240127279E-3</v>
      </c>
      <c r="J65">
        <f t="shared" si="19"/>
        <v>1.8341247458908405E-28</v>
      </c>
      <c r="L65" s="5"/>
      <c r="M65">
        <v>30</v>
      </c>
      <c r="N65" s="9">
        <v>2.7</v>
      </c>
      <c r="O65" s="8">
        <f t="shared" si="20"/>
        <v>0.33</v>
      </c>
      <c r="P65">
        <f t="shared" si="21"/>
        <v>2.7208012854283005E-3</v>
      </c>
      <c r="Q65">
        <f t="shared" si="22"/>
        <v>0.10725900765215081</v>
      </c>
      <c r="T65">
        <f t="shared" si="23"/>
        <v>2.6978409370280623E-3</v>
      </c>
      <c r="V65">
        <f t="shared" si="24"/>
        <v>5.2717759866031937E-10</v>
      </c>
      <c r="X65" s="5"/>
      <c r="Y65">
        <v>30</v>
      </c>
      <c r="Z65" s="9">
        <v>2.7</v>
      </c>
      <c r="AA65" s="8">
        <f t="shared" si="25"/>
        <v>0.63</v>
      </c>
      <c r="AB65">
        <f t="shared" si="26"/>
        <v>2.3763960594247184E-3</v>
      </c>
      <c r="AC65">
        <f t="shared" si="27"/>
        <v>0.39376153372948719</v>
      </c>
      <c r="AF65">
        <f t="shared" si="28"/>
        <v>2.4816309895924794E-3</v>
      </c>
      <c r="AH65">
        <f t="shared" si="29"/>
        <v>1.1074390527413537E-8</v>
      </c>
    </row>
    <row r="66" spans="1:35" x14ac:dyDescent="0.25">
      <c r="A66">
        <v>40</v>
      </c>
      <c r="B66" s="7">
        <v>2.7</v>
      </c>
      <c r="C66" s="8">
        <f t="shared" si="15"/>
        <v>0.5</v>
      </c>
      <c r="D66">
        <f t="shared" si="16"/>
        <v>2.5256383240262708E-3</v>
      </c>
      <c r="E66">
        <f t="shared" si="17"/>
        <v>0.24751043909597478</v>
      </c>
      <c r="H66">
        <f t="shared" si="18"/>
        <v>2.5256383240127279E-3</v>
      </c>
      <c r="J66">
        <f t="shared" si="19"/>
        <v>1.8341247458908405E-28</v>
      </c>
      <c r="L66" s="5"/>
      <c r="M66">
        <v>40</v>
      </c>
      <c r="N66" s="7">
        <v>2.7</v>
      </c>
      <c r="O66" s="8">
        <f t="shared" si="20"/>
        <v>0.4</v>
      </c>
      <c r="P66">
        <f t="shared" si="21"/>
        <v>2.6404400660274652E-3</v>
      </c>
      <c r="Q66">
        <f t="shared" si="22"/>
        <v>0.15800959707019599</v>
      </c>
      <c r="T66">
        <f t="shared" si="23"/>
        <v>2.6978409370280623E-3</v>
      </c>
      <c r="V66">
        <f t="shared" si="24"/>
        <v>3.2948599916271951E-9</v>
      </c>
      <c r="X66" s="5"/>
      <c r="Y66">
        <v>40</v>
      </c>
      <c r="Z66" s="7">
        <v>2.7</v>
      </c>
      <c r="AA66" s="8">
        <f t="shared" si="25"/>
        <v>0.6</v>
      </c>
      <c r="AB66">
        <f t="shared" si="26"/>
        <v>2.4108365820250765E-3</v>
      </c>
      <c r="AC66">
        <f t="shared" si="27"/>
        <v>0.35701128112175351</v>
      </c>
      <c r="AF66">
        <f t="shared" si="28"/>
        <v>2.4816309895924794E-3</v>
      </c>
      <c r="AH66">
        <f t="shared" si="29"/>
        <v>5.011848142819552E-9</v>
      </c>
    </row>
    <row r="67" spans="1:35" x14ac:dyDescent="0.25">
      <c r="A67">
        <v>50</v>
      </c>
      <c r="B67" s="10">
        <v>2.7</v>
      </c>
      <c r="C67" s="8">
        <f t="shared" si="15"/>
        <v>0.5</v>
      </c>
      <c r="D67">
        <f t="shared" si="16"/>
        <v>2.5256383240262708E-3</v>
      </c>
      <c r="E67">
        <f t="shared" si="17"/>
        <v>0.24751043909597478</v>
      </c>
      <c r="H67">
        <f t="shared" si="18"/>
        <v>2.5256383240127279E-3</v>
      </c>
      <c r="J67">
        <f t="shared" si="19"/>
        <v>1.8341247458908405E-28</v>
      </c>
      <c r="L67" s="5"/>
      <c r="M67">
        <v>50</v>
      </c>
      <c r="N67" s="10">
        <v>2.7</v>
      </c>
      <c r="O67" s="8">
        <f t="shared" si="20"/>
        <v>0.4</v>
      </c>
      <c r="P67">
        <f t="shared" si="21"/>
        <v>2.6404400660274652E-3</v>
      </c>
      <c r="Q67">
        <f t="shared" si="22"/>
        <v>0.15800959707019599</v>
      </c>
      <c r="T67">
        <f t="shared" si="23"/>
        <v>2.6978409370280623E-3</v>
      </c>
      <c r="V67">
        <f t="shared" si="24"/>
        <v>3.2948599916271951E-9</v>
      </c>
      <c r="X67" s="5"/>
      <c r="Y67">
        <v>50</v>
      </c>
      <c r="Z67" s="10">
        <v>2.7</v>
      </c>
      <c r="AA67" s="8">
        <f t="shared" si="25"/>
        <v>0.4</v>
      </c>
      <c r="AB67">
        <f t="shared" si="26"/>
        <v>2.6404400660274652E-3</v>
      </c>
      <c r="AC67">
        <f t="shared" si="27"/>
        <v>0.15800959707019599</v>
      </c>
      <c r="AF67">
        <f t="shared" si="28"/>
        <v>2.4816309895924794E-3</v>
      </c>
      <c r="AH67">
        <f t="shared" si="29"/>
        <v>2.5220322758133137E-8</v>
      </c>
    </row>
    <row r="68" spans="1:35" x14ac:dyDescent="0.25">
      <c r="A68">
        <v>60</v>
      </c>
      <c r="B68" s="10">
        <v>2.7</v>
      </c>
      <c r="C68" s="8">
        <f t="shared" si="15"/>
        <v>0.47</v>
      </c>
      <c r="D68">
        <f t="shared" si="16"/>
        <v>2.5600788466266294E-3</v>
      </c>
      <c r="E68">
        <f t="shared" si="17"/>
        <v>0.2185601864882411</v>
      </c>
      <c r="H68">
        <f t="shared" si="18"/>
        <v>2.5256383240127279E-3</v>
      </c>
      <c r="J68">
        <f t="shared" si="19"/>
        <v>1.1861495979186632E-9</v>
      </c>
      <c r="L68" s="5"/>
      <c r="M68">
        <v>60</v>
      </c>
      <c r="N68" s="10">
        <v>2.7</v>
      </c>
      <c r="O68" s="8">
        <f t="shared" si="20"/>
        <v>0.3</v>
      </c>
      <c r="P68">
        <f t="shared" si="21"/>
        <v>2.7552418080286595E-3</v>
      </c>
      <c r="Q68">
        <f t="shared" si="22"/>
        <v>8.8508755044417145E-2</v>
      </c>
      <c r="T68">
        <f t="shared" si="23"/>
        <v>2.6978409370280623E-3</v>
      </c>
      <c r="V68">
        <f t="shared" si="24"/>
        <v>3.2948599916271951E-9</v>
      </c>
      <c r="X68" s="5"/>
      <c r="Y68">
        <v>60</v>
      </c>
      <c r="Z68" s="10">
        <v>2.7</v>
      </c>
      <c r="AA68" s="8">
        <f t="shared" si="25"/>
        <v>0.5</v>
      </c>
      <c r="AB68">
        <f t="shared" si="26"/>
        <v>2.5256383240262708E-3</v>
      </c>
      <c r="AC68">
        <f t="shared" si="27"/>
        <v>0.24751043909597478</v>
      </c>
      <c r="AF68">
        <f t="shared" si="28"/>
        <v>2.4816309895924794E-3</v>
      </c>
      <c r="AH68">
        <f t="shared" si="29"/>
        <v>1.9366454839675632E-9</v>
      </c>
    </row>
    <row r="69" spans="1:35" x14ac:dyDescent="0.25">
      <c r="B69" s="9"/>
      <c r="C69" s="2"/>
      <c r="L69" s="5"/>
      <c r="N69" s="9"/>
      <c r="O69" s="2"/>
      <c r="X69" s="5"/>
      <c r="Z69" s="9"/>
      <c r="AA69" s="2"/>
    </row>
    <row r="70" spans="1:35" x14ac:dyDescent="0.25">
      <c r="B70" s="9"/>
      <c r="C70" s="14" t="s">
        <v>10</v>
      </c>
      <c r="D70" s="14"/>
      <c r="E70" s="14"/>
      <c r="F70" s="14"/>
      <c r="G70" s="14"/>
      <c r="H70" s="14"/>
      <c r="I70" s="14"/>
      <c r="J70" s="11"/>
      <c r="K70" s="11"/>
      <c r="L70" s="5"/>
      <c r="N70" s="9"/>
      <c r="O70" s="14" t="s">
        <v>10</v>
      </c>
      <c r="P70" s="14"/>
      <c r="Q70" s="14"/>
      <c r="R70" s="14"/>
      <c r="S70" s="14"/>
      <c r="T70" s="14"/>
      <c r="U70" s="14"/>
      <c r="V70" s="11"/>
      <c r="W70" s="11"/>
      <c r="X70" s="5"/>
      <c r="Z70" s="9"/>
      <c r="AA70" s="14" t="s">
        <v>10</v>
      </c>
      <c r="AB70" s="14"/>
      <c r="AC70" s="14"/>
      <c r="AD70" s="14"/>
      <c r="AE70" s="14"/>
      <c r="AF70" s="14"/>
      <c r="AG70" s="14"/>
      <c r="AH70" s="11"/>
      <c r="AI70" s="11"/>
    </row>
    <row r="71" spans="1:35" x14ac:dyDescent="0.25">
      <c r="B71" s="9"/>
      <c r="L71" s="5"/>
      <c r="N71" s="9"/>
      <c r="X71" s="5"/>
      <c r="Z71" s="9"/>
    </row>
    <row r="72" spans="1:35" x14ac:dyDescent="0.25">
      <c r="B72" s="9"/>
      <c r="L72" s="5"/>
      <c r="N72" s="9"/>
      <c r="X72" s="5"/>
      <c r="Z72" s="9"/>
    </row>
    <row r="73" spans="1:35" x14ac:dyDescent="0.25">
      <c r="B73" s="2"/>
      <c r="L73" s="5"/>
      <c r="N73" s="2"/>
      <c r="X73" s="5"/>
      <c r="Z73" s="2"/>
    </row>
    <row r="74" spans="1:35" x14ac:dyDescent="0.25">
      <c r="B74" s="13" t="s">
        <v>11</v>
      </c>
      <c r="C74">
        <f>AVERAGE(D64:D68)</f>
        <v>2.5325264285463423E-3</v>
      </c>
      <c r="D74" s="13" t="s">
        <v>12</v>
      </c>
      <c r="E74">
        <f>SUM(E63:E68)</f>
        <v>1.4868626345758487</v>
      </c>
      <c r="G74" s="13" t="s">
        <v>11</v>
      </c>
      <c r="H74" s="5">
        <f>AVERAGE(H63:H68)</f>
        <v>2.5256383240127279E-3</v>
      </c>
      <c r="J74" s="13" t="s">
        <v>13</v>
      </c>
      <c r="K74" s="13" t="s">
        <v>14</v>
      </c>
      <c r="L74" s="5"/>
      <c r="N74" s="13" t="s">
        <v>11</v>
      </c>
      <c r="O74">
        <f>AVERAGE(P64:P68)</f>
        <v>2.7024330067081099E-3</v>
      </c>
      <c r="P74" s="13" t="s">
        <v>12</v>
      </c>
      <c r="Q74">
        <f>SUM(Q63:Q68)</f>
        <v>0.73535505634383935</v>
      </c>
      <c r="S74" s="13" t="s">
        <v>11</v>
      </c>
      <c r="T74" s="5">
        <f>AVERAGE(T63:T68)</f>
        <v>2.6978409370280623E-3</v>
      </c>
      <c r="V74" s="13" t="s">
        <v>13</v>
      </c>
      <c r="W74" s="13" t="s">
        <v>14</v>
      </c>
      <c r="X74" s="5"/>
      <c r="Z74" s="13" t="s">
        <v>11</v>
      </c>
      <c r="AA74">
        <f>AVERAGE(AB64:AB68)</f>
        <v>2.4728295227057218E-3</v>
      </c>
      <c r="AB74" s="13" t="s">
        <v>12</v>
      </c>
      <c r="AC74">
        <f>SUM(AC63:AC68)</f>
        <v>1.7608145712351397</v>
      </c>
      <c r="AE74" s="13" t="s">
        <v>11</v>
      </c>
      <c r="AF74" s="5">
        <f>AVERAGE(AF63:AF68)</f>
        <v>2.4816309895924794E-3</v>
      </c>
      <c r="AH74" s="13" t="s">
        <v>13</v>
      </c>
      <c r="AI74" s="13" t="s">
        <v>14</v>
      </c>
    </row>
    <row r="75" spans="1:35" x14ac:dyDescent="0.25">
      <c r="C75" t="s">
        <v>15</v>
      </c>
      <c r="E75" t="s">
        <v>16</v>
      </c>
      <c r="H75" t="s">
        <v>17</v>
      </c>
      <c r="J75">
        <f>SUM(J63:J72)</f>
        <v>2.3722991939716164E-9</v>
      </c>
      <c r="K75">
        <f>(H74-C74)^2</f>
        <v>4.7445984065999756E-11</v>
      </c>
      <c r="L75" s="5"/>
      <c r="O75" t="s">
        <v>15</v>
      </c>
      <c r="Q75" t="s">
        <v>16</v>
      </c>
      <c r="T75" t="s">
        <v>17</v>
      </c>
      <c r="V75">
        <f>SUM(V63:V72)</f>
        <v>1.4233795163829458E-8</v>
      </c>
      <c r="W75">
        <f>(T74-O74)^2</f>
        <v>2.1087103946412775E-11</v>
      </c>
      <c r="X75" s="5"/>
      <c r="AA75" t="s">
        <v>15</v>
      </c>
      <c r="AC75" t="s">
        <v>16</v>
      </c>
      <c r="AF75" t="s">
        <v>17</v>
      </c>
      <c r="AH75">
        <f>SUM(AH63:AH72)</f>
        <v>5.0191700539120901E-8</v>
      </c>
      <c r="AI75">
        <f>(AF74-AA74)^2</f>
        <v>7.7465819358691843E-11</v>
      </c>
    </row>
    <row r="76" spans="1:35" x14ac:dyDescent="0.25">
      <c r="B76">
        <f>AVERAGE(D63:D68)</f>
        <v>2.5256383240262713E-3</v>
      </c>
      <c r="L76" s="5"/>
      <c r="N76">
        <f>AVERAGE(P63:P68)</f>
        <v>2.6978409370280623E-3</v>
      </c>
      <c r="X76" s="5"/>
      <c r="Z76">
        <f>AVERAGE(AB63:AB68)</f>
        <v>2.4816309895924799E-3</v>
      </c>
    </row>
    <row r="77" spans="1:35" x14ac:dyDescent="0.25">
      <c r="L77" s="5"/>
      <c r="X77" s="5"/>
    </row>
    <row r="78" spans="1:35" x14ac:dyDescent="0.25">
      <c r="L78" s="5"/>
      <c r="X78" s="5"/>
    </row>
    <row r="79" spans="1:35" ht="18" x14ac:dyDescent="0.35">
      <c r="A79" t="s">
        <v>18</v>
      </c>
      <c r="B79">
        <v>4555.68</v>
      </c>
      <c r="E79" t="s">
        <v>26</v>
      </c>
      <c r="F79">
        <v>2.5256383240127279E-3</v>
      </c>
      <c r="L79" s="5"/>
      <c r="M79" t="s">
        <v>18</v>
      </c>
      <c r="N79">
        <v>4555.68</v>
      </c>
      <c r="Q79" t="s">
        <v>26</v>
      </c>
      <c r="R79">
        <v>2.6978409370280623E-3</v>
      </c>
      <c r="X79" s="5"/>
      <c r="Y79" t="s">
        <v>18</v>
      </c>
      <c r="Z79">
        <v>4555.68</v>
      </c>
      <c r="AC79" t="s">
        <v>26</v>
      </c>
      <c r="AD79">
        <v>2.4816309895924794E-3</v>
      </c>
    </row>
    <row r="80" spans="1:35" x14ac:dyDescent="0.25">
      <c r="A80" t="s">
        <v>19</v>
      </c>
      <c r="B80">
        <v>5.23</v>
      </c>
      <c r="E80" t="s">
        <v>27</v>
      </c>
      <c r="F80">
        <v>3438.5720498825117</v>
      </c>
      <c r="L80" s="5"/>
      <c r="M80" t="s">
        <v>19</v>
      </c>
      <c r="N80">
        <v>5.23</v>
      </c>
      <c r="Q80" t="s">
        <v>27</v>
      </c>
      <c r="R80">
        <v>3438.5720498825117</v>
      </c>
      <c r="X80" s="5"/>
      <c r="Y80" t="s">
        <v>19</v>
      </c>
      <c r="Z80">
        <v>5.23</v>
      </c>
      <c r="AC80" t="s">
        <v>27</v>
      </c>
      <c r="AD80">
        <v>3438.5720498825117</v>
      </c>
    </row>
    <row r="81" spans="1:35" x14ac:dyDescent="0.25">
      <c r="E81" t="s">
        <v>20</v>
      </c>
      <c r="F81" s="3">
        <f>1-(K75/J75)</f>
        <v>0.97999999992135589</v>
      </c>
      <c r="L81" s="5"/>
      <c r="Q81" t="s">
        <v>20</v>
      </c>
      <c r="R81" s="3">
        <f>1-(W75/V75)</f>
        <v>0.99851851851851858</v>
      </c>
      <c r="X81" s="5"/>
      <c r="AC81" t="s">
        <v>20</v>
      </c>
      <c r="AD81" s="3">
        <f>1-(AI75/AH75)</f>
        <v>0.99845660102115263</v>
      </c>
    </row>
    <row r="82" spans="1:35" x14ac:dyDescent="0.25">
      <c r="L82" s="5"/>
      <c r="X82" s="5"/>
    </row>
    <row r="83" spans="1:35" x14ac:dyDescent="0.25">
      <c r="L83" s="5"/>
      <c r="X83" s="5"/>
    </row>
    <row r="84" spans="1:35" x14ac:dyDescent="0.25">
      <c r="L84" s="5"/>
      <c r="X84" s="5"/>
    </row>
    <row r="85" spans="1:35" x14ac:dyDescent="0.25">
      <c r="L85" s="5"/>
      <c r="X85" s="5"/>
    </row>
    <row r="86" spans="1:35" x14ac:dyDescent="0.25">
      <c r="L86" s="5"/>
      <c r="X86" s="5"/>
    </row>
    <row r="87" spans="1:35" x14ac:dyDescent="0.25">
      <c r="L87" s="5"/>
      <c r="X87" s="5"/>
    </row>
    <row r="88" spans="1:35" x14ac:dyDescent="0.25">
      <c r="L88" s="5"/>
      <c r="X88" s="5"/>
    </row>
    <row r="89" spans="1:35" x14ac:dyDescent="0.25">
      <c r="L89" s="5"/>
      <c r="X89" s="5"/>
    </row>
    <row r="90" spans="1:35" x14ac:dyDescent="0.25">
      <c r="L90" s="5"/>
      <c r="X90" s="5"/>
    </row>
    <row r="91" spans="1:35" x14ac:dyDescent="0.25">
      <c r="A91" s="15" t="s">
        <v>34</v>
      </c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5"/>
      <c r="M91" s="15" t="s">
        <v>28</v>
      </c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5"/>
      <c r="Y91" s="15" t="s">
        <v>29</v>
      </c>
      <c r="Z91" s="15"/>
      <c r="AA91" s="15"/>
      <c r="AB91" s="15"/>
      <c r="AC91" s="15"/>
      <c r="AD91" s="15"/>
      <c r="AE91" s="15"/>
      <c r="AF91" s="15"/>
      <c r="AG91" s="15"/>
      <c r="AH91" s="15"/>
      <c r="AI91" s="15"/>
    </row>
    <row r="92" spans="1:35" x14ac:dyDescent="0.25">
      <c r="A92" s="15" t="s">
        <v>37</v>
      </c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5"/>
      <c r="M92" s="15" t="s">
        <v>37</v>
      </c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5"/>
      <c r="Y92" s="15" t="s">
        <v>37</v>
      </c>
      <c r="Z92" s="15"/>
      <c r="AA92" s="15"/>
      <c r="AB92" s="15"/>
      <c r="AC92" s="15"/>
      <c r="AD92" s="15"/>
      <c r="AE92" s="15"/>
      <c r="AF92" s="15"/>
      <c r="AG92" s="15"/>
      <c r="AH92" s="15"/>
      <c r="AI92" s="15"/>
    </row>
    <row r="93" spans="1:35" x14ac:dyDescent="0.25">
      <c r="A93" s="15" t="s">
        <v>1</v>
      </c>
      <c r="B93" s="15"/>
      <c r="C93" s="15"/>
      <c r="D93" s="6" t="s">
        <v>2</v>
      </c>
      <c r="H93" s="1" t="s">
        <v>3</v>
      </c>
      <c r="J93" s="1" t="s">
        <v>2</v>
      </c>
      <c r="L93" s="5"/>
      <c r="M93" s="15" t="s">
        <v>1</v>
      </c>
      <c r="N93" s="15"/>
      <c r="O93" s="15"/>
      <c r="P93" s="6" t="s">
        <v>2</v>
      </c>
      <c r="T93" s="1" t="s">
        <v>3</v>
      </c>
      <c r="V93" s="1" t="s">
        <v>2</v>
      </c>
      <c r="X93" s="5"/>
      <c r="Y93" s="15" t="s">
        <v>1</v>
      </c>
      <c r="Z93" s="15"/>
      <c r="AA93" s="15"/>
      <c r="AB93" s="6" t="s">
        <v>2</v>
      </c>
      <c r="AF93" s="1" t="s">
        <v>3</v>
      </c>
      <c r="AH93" s="1" t="s">
        <v>2</v>
      </c>
    </row>
    <row r="94" spans="1:35" x14ac:dyDescent="0.25">
      <c r="A94" t="s">
        <v>4</v>
      </c>
      <c r="B94" t="s">
        <v>5</v>
      </c>
      <c r="C94" t="s">
        <v>6</v>
      </c>
      <c r="D94" t="s">
        <v>7</v>
      </c>
      <c r="H94" t="s">
        <v>7</v>
      </c>
      <c r="J94" t="s">
        <v>8</v>
      </c>
      <c r="L94" s="5"/>
      <c r="M94" t="s">
        <v>4</v>
      </c>
      <c r="N94" t="s">
        <v>5</v>
      </c>
      <c r="O94" t="s">
        <v>6</v>
      </c>
      <c r="P94" t="s">
        <v>7</v>
      </c>
      <c r="T94" t="s">
        <v>7</v>
      </c>
      <c r="V94" t="s">
        <v>8</v>
      </c>
      <c r="X94" s="5"/>
      <c r="Y94" t="s">
        <v>4</v>
      </c>
      <c r="Z94" t="s">
        <v>5</v>
      </c>
      <c r="AA94" t="s">
        <v>6</v>
      </c>
      <c r="AB94" t="s">
        <v>7</v>
      </c>
      <c r="AF94" t="s">
        <v>7</v>
      </c>
      <c r="AH94" t="s">
        <v>8</v>
      </c>
    </row>
    <row r="95" spans="1:35" x14ac:dyDescent="0.25">
      <c r="A95">
        <v>10</v>
      </c>
      <c r="B95" s="7">
        <v>2.7</v>
      </c>
      <c r="C95" s="8">
        <f>H5</f>
        <v>0.53333333333333333</v>
      </c>
      <c r="D95">
        <f>((B95-C95)/$B$33)*$B$34</f>
        <v>2.4873710766925394E-3</v>
      </c>
      <c r="E95">
        <f>(C95-$C$28)^2</f>
        <v>0.28178849754901208</v>
      </c>
      <c r="F95" t="s">
        <v>9</v>
      </c>
      <c r="H95">
        <f>($F$111*(1-EXP(-$F$112*A95)))</f>
        <v>2.5511498222487582E-3</v>
      </c>
      <c r="J95">
        <f>(D95-H95)^2</f>
        <v>4.0677283847248956E-9</v>
      </c>
      <c r="L95" s="5"/>
      <c r="M95">
        <v>10</v>
      </c>
      <c r="N95" s="7">
        <v>2.7</v>
      </c>
      <c r="O95" s="8">
        <f>I5</f>
        <v>0.53333333333333333</v>
      </c>
      <c r="P95">
        <f>((N95-O95)/$B$33)*$B$34</f>
        <v>2.4873710766925394E-3</v>
      </c>
      <c r="Q95">
        <f>(O95-$C$28)^2</f>
        <v>0.28178849754901208</v>
      </c>
      <c r="R95" t="s">
        <v>9</v>
      </c>
      <c r="T95">
        <f>($R$111*(1-EXP(-$R$112*M95)))</f>
        <v>2.5192604494669929E-3</v>
      </c>
      <c r="V95">
        <f>(P95-T95)^2</f>
        <v>1.0169320959480533E-9</v>
      </c>
      <c r="X95" s="5"/>
      <c r="Y95">
        <v>10</v>
      </c>
      <c r="Z95" s="7">
        <v>2.7</v>
      </c>
      <c r="AA95" s="8">
        <f>J5</f>
        <v>0.6333333333333333</v>
      </c>
      <c r="AB95">
        <f>((Z95-AA95)/$B$33)*$B$34</f>
        <v>2.3725693346913455E-3</v>
      </c>
      <c r="AC95">
        <f>(AA95-$C$28)^2</f>
        <v>0.39795600624145755</v>
      </c>
      <c r="AD95" t="s">
        <v>9</v>
      </c>
      <c r="AF95">
        <f>($AD$111*(1-EXP(-$AD$112*Y95)))</f>
        <v>2.4299702056744012E-3</v>
      </c>
      <c r="AH95">
        <f>(AB95-AF95)^2</f>
        <v>3.2948599896133978E-9</v>
      </c>
    </row>
    <row r="96" spans="1:35" x14ac:dyDescent="0.25">
      <c r="A96">
        <v>20</v>
      </c>
      <c r="B96" s="9">
        <v>2.7</v>
      </c>
      <c r="C96" s="8">
        <f t="shared" ref="C96:C100" si="30">H6</f>
        <v>0.56666666666666676</v>
      </c>
      <c r="D96">
        <f t="shared" ref="D96:D100" si="31">((B96-C96)/$B$33)*$B$34</f>
        <v>2.449103829358808E-3</v>
      </c>
      <c r="E96">
        <f t="shared" ref="E96:E100" si="32">(C96-$C$28)^2</f>
        <v>0.31828877822427182</v>
      </c>
      <c r="H96">
        <f t="shared" ref="H96:H100" si="33">($F$111*(1-EXP(-$F$112*A96)))</f>
        <v>2.5511498222487582E-3</v>
      </c>
      <c r="J96">
        <f t="shared" ref="J96:J100" si="34">(D96-H96)^2</f>
        <v>1.0413384664895767E-8</v>
      </c>
      <c r="L96" s="5"/>
      <c r="M96">
        <v>20</v>
      </c>
      <c r="N96" s="9">
        <v>2.7</v>
      </c>
      <c r="O96" s="8">
        <f t="shared" ref="O96:O100" si="35">I6</f>
        <v>0.5</v>
      </c>
      <c r="P96">
        <f t="shared" ref="P96:P100" si="36">((N96-O96)/$B$33)*$B$34</f>
        <v>2.5256383240262708E-3</v>
      </c>
      <c r="Q96">
        <f t="shared" ref="Q96:Q100" si="37">(O96-$C$28)^2</f>
        <v>0.24751043909597478</v>
      </c>
      <c r="T96">
        <f t="shared" ref="T96:T100" si="38">($R$111*(1-EXP(-$R$112*M96)))</f>
        <v>2.5192604494669929E-3</v>
      </c>
      <c r="V96">
        <f t="shared" ref="V96:V100" si="39">(P96-T96)^2</f>
        <v>4.0677283893885288E-11</v>
      </c>
      <c r="X96" s="5"/>
      <c r="Y96">
        <v>20</v>
      </c>
      <c r="Z96" s="9">
        <v>2.7</v>
      </c>
      <c r="AA96" s="8">
        <f t="shared" ref="AA96:AA100" si="40">J6</f>
        <v>0.5</v>
      </c>
      <c r="AB96">
        <f t="shared" ref="AB96:AB100" si="41">((Z96-AA96)/$B$33)*$B$34</f>
        <v>2.5256383240262708E-3</v>
      </c>
      <c r="AC96">
        <f t="shared" ref="AC96:AC100" si="42">(AA96-$C$28)^2</f>
        <v>0.24751043909597478</v>
      </c>
      <c r="AF96">
        <f t="shared" ref="AF96:AF100" si="43">($AD$111*(1-EXP(-$AD$112*Y96)))</f>
        <v>2.4299702056744012E-3</v>
      </c>
      <c r="AH96">
        <f t="shared" ref="AH96:AH100" si="44">(AB96-AF96)^2</f>
        <v>9.1523888689873442E-9</v>
      </c>
    </row>
    <row r="97" spans="1:35" x14ac:dyDescent="0.25">
      <c r="A97">
        <v>30</v>
      </c>
      <c r="B97" s="9">
        <v>2.7</v>
      </c>
      <c r="C97" s="8">
        <f t="shared" si="30"/>
        <v>0.46666666666666662</v>
      </c>
      <c r="D97">
        <f t="shared" si="31"/>
        <v>2.5639055713600018E-3</v>
      </c>
      <c r="E97">
        <f t="shared" si="32"/>
        <v>0.21545460286515958</v>
      </c>
      <c r="H97">
        <f t="shared" si="33"/>
        <v>2.5511498222487582E-3</v>
      </c>
      <c r="J97">
        <f t="shared" si="34"/>
        <v>1.627091353889936E-10</v>
      </c>
      <c r="L97" s="5"/>
      <c r="M97">
        <v>30</v>
      </c>
      <c r="N97" s="9">
        <v>2.7</v>
      </c>
      <c r="O97" s="8">
        <f t="shared" si="35"/>
        <v>0.5</v>
      </c>
      <c r="P97">
        <f t="shared" si="36"/>
        <v>2.5256383240262708E-3</v>
      </c>
      <c r="Q97">
        <f t="shared" si="37"/>
        <v>0.24751043909597478</v>
      </c>
      <c r="T97">
        <f t="shared" si="38"/>
        <v>2.5192604494669929E-3</v>
      </c>
      <c r="V97">
        <f t="shared" si="39"/>
        <v>4.0677283893885288E-11</v>
      </c>
      <c r="X97" s="5"/>
      <c r="Y97">
        <v>30</v>
      </c>
      <c r="Z97" s="9">
        <v>2.7</v>
      </c>
      <c r="AA97" s="8">
        <f t="shared" si="40"/>
        <v>0.56666666666666676</v>
      </c>
      <c r="AB97">
        <f t="shared" si="41"/>
        <v>2.449103829358808E-3</v>
      </c>
      <c r="AC97">
        <f t="shared" si="42"/>
        <v>0.31828877822427182</v>
      </c>
      <c r="AF97">
        <f t="shared" si="43"/>
        <v>2.4299702056744012E-3</v>
      </c>
      <c r="AH97">
        <f t="shared" si="44"/>
        <v>3.6609555529649313E-10</v>
      </c>
    </row>
    <row r="98" spans="1:35" x14ac:dyDescent="0.25">
      <c r="A98">
        <v>40</v>
      </c>
      <c r="B98" s="7">
        <v>2.7</v>
      </c>
      <c r="C98" s="8">
        <f t="shared" si="30"/>
        <v>0.33333333333333331</v>
      </c>
      <c r="D98">
        <f t="shared" si="31"/>
        <v>2.7169745606949272E-3</v>
      </c>
      <c r="E98">
        <f t="shared" si="32"/>
        <v>0.10945348016412119</v>
      </c>
      <c r="H98">
        <f t="shared" si="33"/>
        <v>2.5511498222487582E-3</v>
      </c>
      <c r="J98">
        <f t="shared" si="34"/>
        <v>2.7497843880740351E-8</v>
      </c>
      <c r="L98" s="5"/>
      <c r="M98">
        <v>40</v>
      </c>
      <c r="N98" s="7">
        <v>2.7</v>
      </c>
      <c r="O98" s="8">
        <f t="shared" si="35"/>
        <v>0.5</v>
      </c>
      <c r="P98">
        <f t="shared" si="36"/>
        <v>2.5256383240262708E-3</v>
      </c>
      <c r="Q98">
        <f t="shared" si="37"/>
        <v>0.24751043909597478</v>
      </c>
      <c r="T98">
        <f t="shared" si="38"/>
        <v>2.5192604494669929E-3</v>
      </c>
      <c r="V98">
        <f t="shared" si="39"/>
        <v>4.0677283893885288E-11</v>
      </c>
      <c r="X98" s="5"/>
      <c r="Y98">
        <v>40</v>
      </c>
      <c r="Z98" s="7">
        <v>2.7</v>
      </c>
      <c r="AA98" s="8">
        <f t="shared" si="40"/>
        <v>0.56666666666666676</v>
      </c>
      <c r="AB98">
        <f t="shared" si="41"/>
        <v>2.449103829358808E-3</v>
      </c>
      <c r="AC98">
        <f t="shared" si="42"/>
        <v>0.31828877822427182</v>
      </c>
      <c r="AF98">
        <f t="shared" si="43"/>
        <v>2.4299702056744012E-3</v>
      </c>
      <c r="AH98">
        <f t="shared" si="44"/>
        <v>3.6609555529649313E-10</v>
      </c>
    </row>
    <row r="99" spans="1:35" x14ac:dyDescent="0.25">
      <c r="A99">
        <v>50</v>
      </c>
      <c r="B99" s="10">
        <v>2.7</v>
      </c>
      <c r="C99" s="8">
        <f t="shared" si="30"/>
        <v>0.43333333333333335</v>
      </c>
      <c r="D99">
        <f t="shared" si="31"/>
        <v>2.6021728186937333E-3</v>
      </c>
      <c r="E99">
        <f t="shared" si="32"/>
        <v>0.18562098885656669</v>
      </c>
      <c r="H99">
        <f t="shared" si="33"/>
        <v>2.5511498222487582E-3</v>
      </c>
      <c r="J99">
        <f t="shared" si="34"/>
        <v>2.6033461662239418E-9</v>
      </c>
      <c r="L99" s="5"/>
      <c r="M99">
        <v>50</v>
      </c>
      <c r="N99" s="10">
        <v>2.7</v>
      </c>
      <c r="O99" s="8">
        <f t="shared" si="35"/>
        <v>0.46666666666666662</v>
      </c>
      <c r="P99">
        <f t="shared" si="36"/>
        <v>2.5639055713600018E-3</v>
      </c>
      <c r="Q99">
        <f t="shared" si="37"/>
        <v>0.21545460286515958</v>
      </c>
      <c r="T99">
        <f t="shared" si="38"/>
        <v>2.5192604494669929E-3</v>
      </c>
      <c r="V99">
        <f t="shared" si="39"/>
        <v>1.9931869088416298E-9</v>
      </c>
      <c r="X99" s="5"/>
      <c r="Y99">
        <v>50</v>
      </c>
      <c r="Z99" s="10">
        <v>2.7</v>
      </c>
      <c r="AA99" s="8">
        <f t="shared" si="40"/>
        <v>0.6333333333333333</v>
      </c>
      <c r="AB99">
        <f t="shared" si="41"/>
        <v>2.3725693346913455E-3</v>
      </c>
      <c r="AC99">
        <f t="shared" si="42"/>
        <v>0.39795600624145755</v>
      </c>
      <c r="AF99">
        <f t="shared" si="43"/>
        <v>2.4299702056744012E-3</v>
      </c>
      <c r="AH99">
        <f t="shared" si="44"/>
        <v>3.2948599896133978E-9</v>
      </c>
    </row>
    <row r="100" spans="1:35" x14ac:dyDescent="0.25">
      <c r="A100">
        <v>60</v>
      </c>
      <c r="B100" s="10">
        <v>2.7</v>
      </c>
      <c r="C100" s="8">
        <f t="shared" si="30"/>
        <v>0.53333333333333333</v>
      </c>
      <c r="D100">
        <f t="shared" si="31"/>
        <v>2.4873710766925394E-3</v>
      </c>
      <c r="E100">
        <f t="shared" si="32"/>
        <v>0.28178849754901208</v>
      </c>
      <c r="H100">
        <f t="shared" si="33"/>
        <v>2.5511498222487582E-3</v>
      </c>
      <c r="J100">
        <f t="shared" si="34"/>
        <v>4.0677283847248956E-9</v>
      </c>
      <c r="L100" s="5"/>
      <c r="M100">
        <v>60</v>
      </c>
      <c r="N100" s="10">
        <v>2.7</v>
      </c>
      <c r="O100" s="8">
        <f t="shared" si="35"/>
        <v>0.53333333333333333</v>
      </c>
      <c r="P100">
        <f t="shared" si="36"/>
        <v>2.4873710766925394E-3</v>
      </c>
      <c r="Q100">
        <f t="shared" si="37"/>
        <v>0.28178849754901208</v>
      </c>
      <c r="T100">
        <f t="shared" si="38"/>
        <v>2.5192604494669929E-3</v>
      </c>
      <c r="V100">
        <f t="shared" si="39"/>
        <v>1.0169320959480533E-9</v>
      </c>
      <c r="X100" s="5"/>
      <c r="Y100">
        <v>60</v>
      </c>
      <c r="Z100" s="10">
        <v>2.7</v>
      </c>
      <c r="AA100" s="8">
        <f t="shared" si="40"/>
        <v>0.6</v>
      </c>
      <c r="AB100">
        <f t="shared" si="41"/>
        <v>2.4108365820250765E-3</v>
      </c>
      <c r="AC100">
        <f t="shared" si="42"/>
        <v>0.35701128112175351</v>
      </c>
      <c r="AF100">
        <f t="shared" si="43"/>
        <v>2.4299702056744012E-3</v>
      </c>
      <c r="AH100">
        <f t="shared" si="44"/>
        <v>3.6609555395399471E-10</v>
      </c>
    </row>
    <row r="101" spans="1:35" x14ac:dyDescent="0.25">
      <c r="B101" s="9"/>
      <c r="C101" s="2"/>
      <c r="L101" s="5"/>
      <c r="N101" s="9"/>
      <c r="O101" s="2"/>
      <c r="X101" s="5"/>
      <c r="Z101" s="9"/>
      <c r="AA101" s="2"/>
    </row>
    <row r="102" spans="1:35" x14ac:dyDescent="0.25">
      <c r="B102" s="9"/>
      <c r="C102" s="14" t="s">
        <v>10</v>
      </c>
      <c r="D102" s="14"/>
      <c r="E102" s="14"/>
      <c r="F102" s="14"/>
      <c r="G102" s="14"/>
      <c r="H102" s="14"/>
      <c r="I102" s="14"/>
      <c r="J102" s="11"/>
      <c r="K102" s="11"/>
      <c r="L102" s="5"/>
      <c r="N102" s="9"/>
      <c r="O102" s="14" t="s">
        <v>10</v>
      </c>
      <c r="P102" s="14"/>
      <c r="Q102" s="14"/>
      <c r="R102" s="14"/>
      <c r="S102" s="14"/>
      <c r="T102" s="14"/>
      <c r="U102" s="14"/>
      <c r="V102" s="11"/>
      <c r="W102" s="11"/>
      <c r="X102" s="5"/>
      <c r="Z102" s="9"/>
      <c r="AA102" s="14" t="s">
        <v>10</v>
      </c>
      <c r="AB102" s="14"/>
      <c r="AC102" s="14"/>
      <c r="AD102" s="14"/>
      <c r="AE102" s="14"/>
      <c r="AF102" s="14"/>
      <c r="AG102" s="14"/>
      <c r="AH102" s="11"/>
      <c r="AI102" s="11"/>
    </row>
    <row r="103" spans="1:35" x14ac:dyDescent="0.25">
      <c r="B103" s="9"/>
      <c r="L103" s="5"/>
      <c r="N103" s="9"/>
      <c r="X103" s="5"/>
      <c r="Z103" s="9"/>
    </row>
    <row r="104" spans="1:35" x14ac:dyDescent="0.25">
      <c r="B104" s="9"/>
      <c r="L104" s="5"/>
      <c r="N104" s="9"/>
      <c r="X104" s="5"/>
      <c r="Z104" s="9"/>
    </row>
    <row r="105" spans="1:35" x14ac:dyDescent="0.25">
      <c r="B105" s="2"/>
      <c r="L105" s="5"/>
      <c r="N105" s="2"/>
      <c r="X105" s="5"/>
      <c r="Z105" s="2"/>
    </row>
    <row r="106" spans="1:35" x14ac:dyDescent="0.25">
      <c r="B106" s="13" t="s">
        <v>11</v>
      </c>
      <c r="C106">
        <f>AVERAGE(D96:D100)</f>
        <v>2.5639055713600018E-3</v>
      </c>
      <c r="D106" s="13" t="s">
        <v>12</v>
      </c>
      <c r="E106">
        <f>SUM(E95:E100)</f>
        <v>1.3923948452081436</v>
      </c>
      <c r="G106" s="13" t="s">
        <v>11</v>
      </c>
      <c r="H106" s="5">
        <f>AVERAGE(H95:H100)</f>
        <v>2.5511498222487582E-3</v>
      </c>
      <c r="J106" s="13" t="s">
        <v>13</v>
      </c>
      <c r="K106" s="13" t="s">
        <v>14</v>
      </c>
      <c r="L106" s="5"/>
      <c r="N106" s="13" t="s">
        <v>11</v>
      </c>
      <c r="O106">
        <f>AVERAGE(P96:P100)</f>
        <v>2.5256383240262704E-3</v>
      </c>
      <c r="P106" s="13" t="s">
        <v>12</v>
      </c>
      <c r="Q106">
        <f>SUM(Q95:Q100)</f>
        <v>1.5215629152511081</v>
      </c>
      <c r="S106" s="13" t="s">
        <v>11</v>
      </c>
      <c r="T106" s="5">
        <f>AVERAGE(T95:T100)</f>
        <v>2.5192604494669933E-3</v>
      </c>
      <c r="V106" s="13" t="s">
        <v>13</v>
      </c>
      <c r="W106" s="13" t="s">
        <v>14</v>
      </c>
      <c r="X106" s="5"/>
      <c r="Z106" s="13" t="s">
        <v>11</v>
      </c>
      <c r="AA106">
        <f>AVERAGE(AB96:AB100)</f>
        <v>2.4414503798920618E-3</v>
      </c>
      <c r="AB106" s="13" t="s">
        <v>12</v>
      </c>
      <c r="AC106">
        <f>SUM(AC95:AC100)</f>
        <v>2.0370112891491869</v>
      </c>
      <c r="AE106" s="13" t="s">
        <v>11</v>
      </c>
      <c r="AF106" s="5">
        <f>AVERAGE(AF95:AF100)</f>
        <v>2.4299702056744012E-3</v>
      </c>
      <c r="AH106" s="13" t="s">
        <v>13</v>
      </c>
      <c r="AI106" s="13" t="s">
        <v>14</v>
      </c>
    </row>
    <row r="107" spans="1:35" x14ac:dyDescent="0.25">
      <c r="C107" t="s">
        <v>15</v>
      </c>
      <c r="E107" t="s">
        <v>16</v>
      </c>
      <c r="H107" t="s">
        <v>17</v>
      </c>
      <c r="J107">
        <f>SUM(J95:J104)</f>
        <v>4.8812740616698839E-8</v>
      </c>
      <c r="K107">
        <f>(H106-C106)^2</f>
        <v>1.627091353889936E-10</v>
      </c>
      <c r="L107" s="5"/>
      <c r="O107" t="s">
        <v>15</v>
      </c>
      <c r="Q107" t="s">
        <v>16</v>
      </c>
      <c r="T107" t="s">
        <v>17</v>
      </c>
      <c r="V107">
        <f>SUM(V95:V104)</f>
        <v>4.1490829524193921E-9</v>
      </c>
      <c r="W107">
        <f>(T106-O106)^2</f>
        <v>4.0677283893874225E-11</v>
      </c>
      <c r="X107" s="5"/>
      <c r="AA107" t="s">
        <v>15</v>
      </c>
      <c r="AC107" t="s">
        <v>16</v>
      </c>
      <c r="AF107" t="s">
        <v>17</v>
      </c>
      <c r="AH107">
        <f>SUM(AH95:AH104)</f>
        <v>1.684039551276112E-8</v>
      </c>
      <c r="AI107">
        <f>(AF106-AA106)^2</f>
        <v>1.3179440006783933E-10</v>
      </c>
    </row>
    <row r="108" spans="1:35" x14ac:dyDescent="0.25">
      <c r="B108">
        <f>AVERAGE(D95:D100)</f>
        <v>2.5511498222487582E-3</v>
      </c>
      <c r="L108" s="5"/>
      <c r="N108">
        <f>AVERAGE(P95:P100)</f>
        <v>2.5192604494706488E-3</v>
      </c>
      <c r="X108" s="5"/>
      <c r="Z108">
        <f>AVERAGE(AB95:AB100)</f>
        <v>2.4299702056919427E-3</v>
      </c>
    </row>
    <row r="109" spans="1:35" x14ac:dyDescent="0.25">
      <c r="L109" s="5"/>
      <c r="X109" s="5"/>
    </row>
    <row r="110" spans="1:35" x14ac:dyDescent="0.25">
      <c r="L110" s="5"/>
      <c r="X110" s="5"/>
    </row>
    <row r="111" spans="1:35" ht="18" x14ac:dyDescent="0.35">
      <c r="A111" t="s">
        <v>18</v>
      </c>
      <c r="B111">
        <v>4555.68</v>
      </c>
      <c r="E111" t="s">
        <v>26</v>
      </c>
      <c r="F111">
        <v>2.5511498222487582E-3</v>
      </c>
      <c r="L111" s="5"/>
      <c r="M111" t="s">
        <v>18</v>
      </c>
      <c r="N111">
        <v>4555.68</v>
      </c>
      <c r="Q111" t="s">
        <v>26</v>
      </c>
      <c r="R111">
        <v>2.5192604494669929E-3</v>
      </c>
      <c r="X111" s="5"/>
      <c r="Y111" t="s">
        <v>18</v>
      </c>
      <c r="Z111">
        <v>4555.68</v>
      </c>
      <c r="AC111" t="s">
        <v>26</v>
      </c>
      <c r="AD111">
        <v>2.4299702056744012E-3</v>
      </c>
    </row>
    <row r="112" spans="1:35" x14ac:dyDescent="0.25">
      <c r="A112" t="s">
        <v>19</v>
      </c>
      <c r="B112">
        <v>5.23</v>
      </c>
      <c r="E112" t="s">
        <v>27</v>
      </c>
      <c r="F112">
        <v>3438.5720498825117</v>
      </c>
      <c r="L112" s="5"/>
      <c r="M112" t="s">
        <v>19</v>
      </c>
      <c r="N112">
        <v>5.23</v>
      </c>
      <c r="Q112" t="s">
        <v>27</v>
      </c>
      <c r="R112">
        <v>3438.5720498825117</v>
      </c>
      <c r="X112" s="5"/>
      <c r="Y112" t="s">
        <v>19</v>
      </c>
      <c r="Z112">
        <v>5.23</v>
      </c>
      <c r="AC112" t="s">
        <v>27</v>
      </c>
      <c r="AD112">
        <v>3438.5720498825117</v>
      </c>
    </row>
    <row r="113" spans="5:30" x14ac:dyDescent="0.25">
      <c r="E113" t="s">
        <v>20</v>
      </c>
      <c r="F113" s="3">
        <f>1-(K107/J107)</f>
        <v>0.9966666666666667</v>
      </c>
      <c r="L113" s="5"/>
      <c r="Q113" t="s">
        <v>20</v>
      </c>
      <c r="R113" s="3">
        <f>1-(W107/V107)</f>
        <v>0.99019607842013502</v>
      </c>
      <c r="X113" s="5"/>
      <c r="AC113" t="s">
        <v>20</v>
      </c>
      <c r="AD113" s="3">
        <f>1-(AI107/AH107)</f>
        <v>0.99217391301956237</v>
      </c>
    </row>
  </sheetData>
  <mergeCells count="40">
    <mergeCell ref="B2:D2"/>
    <mergeCell ref="E2:G2"/>
    <mergeCell ref="H2:J2"/>
    <mergeCell ref="A1:J1"/>
    <mergeCell ref="A13:K13"/>
    <mergeCell ref="Y13:AI13"/>
    <mergeCell ref="A14:K14"/>
    <mergeCell ref="M14:W14"/>
    <mergeCell ref="Y14:AI14"/>
    <mergeCell ref="A15:C15"/>
    <mergeCell ref="M15:O15"/>
    <mergeCell ref="Y15:AA15"/>
    <mergeCell ref="M13:W13"/>
    <mergeCell ref="C24:I24"/>
    <mergeCell ref="O24:U24"/>
    <mergeCell ref="AA24:AG24"/>
    <mergeCell ref="A59:K59"/>
    <mergeCell ref="M59:W59"/>
    <mergeCell ref="Y59:AI59"/>
    <mergeCell ref="A60:K60"/>
    <mergeCell ref="M60:W60"/>
    <mergeCell ref="Y60:AI60"/>
    <mergeCell ref="A61:C61"/>
    <mergeCell ref="M61:O61"/>
    <mergeCell ref="Y61:AA61"/>
    <mergeCell ref="C70:I70"/>
    <mergeCell ref="O70:U70"/>
    <mergeCell ref="AA70:AG70"/>
    <mergeCell ref="A91:K91"/>
    <mergeCell ref="M91:W91"/>
    <mergeCell ref="Y91:AI91"/>
    <mergeCell ref="C102:I102"/>
    <mergeCell ref="O102:U102"/>
    <mergeCell ref="AA102:AG102"/>
    <mergeCell ref="A92:K92"/>
    <mergeCell ref="M92:W92"/>
    <mergeCell ref="Y92:AI92"/>
    <mergeCell ref="A93:C93"/>
    <mergeCell ref="M93:O93"/>
    <mergeCell ref="Y93:AA9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PFO_Fe</vt:lpstr>
      <vt:lpstr>PFO_Mn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2022-09-14T05:55:00Z</dcterms:created>
  <dcterms:modified xsi:type="dcterms:W3CDTF">2022-09-14T12:25:19Z</dcterms:modified>
</cp:coreProperties>
</file>