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Oma\JO Angadam release thesis documents\"/>
    </mc:Choice>
  </mc:AlternateContent>
  <xr:revisionPtr revIDLastSave="0" documentId="13_ncr:1_{AB70E78E-D745-4715-96AB-0A374CF402B7}" xr6:coauthVersionLast="47" xr6:coauthVersionMax="47" xr10:uidLastSave="{00000000-0000-0000-0000-000000000000}"/>
  <bookViews>
    <workbookView xWindow="-108" yWindow="-108" windowWidth="23256" windowHeight="12456" firstSheet="2" activeTab="5" xr2:uid="{00000000-000D-0000-FFFF-FFFF00000000}"/>
  </bookViews>
  <sheets>
    <sheet name="Chart22" sheetId="26" state="hidden" r:id="rId1"/>
    <sheet name="&lt;3&amp;&gt;3 TRS" sheetId="30" r:id="rId2"/>
    <sheet name="&lt;10&amp;&gt;10 TRS" sheetId="31" r:id="rId3"/>
    <sheet name="&lt;3&amp;&gt;3 TPC" sheetId="32" r:id="rId4"/>
    <sheet name="&lt;10&amp;&gt;10 TPC" sheetId="33" r:id="rId5"/>
    <sheet name="TRS with TPC_24, 72 &amp; 120 hrs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8" i="1" l="1"/>
  <c r="U7" i="1"/>
  <c r="S6" i="1"/>
  <c r="K6" i="1"/>
  <c r="Q6" i="1"/>
  <c r="O6" i="1"/>
  <c r="M6" i="1"/>
  <c r="I6" i="1"/>
  <c r="G6" i="1"/>
  <c r="E6" i="1"/>
  <c r="J6" i="1"/>
  <c r="R6" i="1"/>
  <c r="AG31" i="1"/>
  <c r="AG32" i="1"/>
  <c r="AG33" i="1"/>
  <c r="AG34" i="1"/>
  <c r="AG35" i="1"/>
  <c r="AG36" i="1"/>
  <c r="AG37" i="1"/>
  <c r="AG30" i="1"/>
  <c r="AG11" i="1" l="1"/>
  <c r="K27" i="1" l="1"/>
  <c r="K48" i="1"/>
  <c r="K47" i="1"/>
  <c r="AG12" i="1" l="1"/>
  <c r="AG13" i="1"/>
  <c r="AG14" i="1"/>
  <c r="AG15" i="1"/>
  <c r="AG16" i="1"/>
  <c r="AG17" i="1"/>
  <c r="R9" i="1" l="1"/>
  <c r="U9" i="1" s="1"/>
  <c r="V9" i="1" s="1"/>
  <c r="J28" i="1" l="1"/>
  <c r="K28" i="1" s="1"/>
  <c r="J7" i="1"/>
  <c r="K7" i="1" s="1"/>
  <c r="R48" i="1" l="1"/>
  <c r="U48" i="1" s="1"/>
  <c r="V48" i="1" s="1"/>
  <c r="R49" i="1"/>
  <c r="S49" i="1" s="1"/>
  <c r="T49" i="1" s="1"/>
  <c r="R50" i="1"/>
  <c r="U50" i="1" s="1"/>
  <c r="V50" i="1" s="1"/>
  <c r="R51" i="1"/>
  <c r="S51" i="1" s="1"/>
  <c r="T51" i="1" s="1"/>
  <c r="R52" i="1"/>
  <c r="U52" i="1" s="1"/>
  <c r="V52" i="1" s="1"/>
  <c r="R53" i="1"/>
  <c r="S53" i="1" s="1"/>
  <c r="T53" i="1" s="1"/>
  <c r="R54" i="1"/>
  <c r="U54" i="1" s="1"/>
  <c r="V54" i="1" s="1"/>
  <c r="R55" i="1"/>
  <c r="S55" i="1" s="1"/>
  <c r="T55" i="1" s="1"/>
  <c r="R56" i="1"/>
  <c r="U56" i="1" s="1"/>
  <c r="V56" i="1" s="1"/>
  <c r="R57" i="1"/>
  <c r="S57" i="1" s="1"/>
  <c r="T57" i="1" s="1"/>
  <c r="R58" i="1"/>
  <c r="U58" i="1" s="1"/>
  <c r="V58" i="1" s="1"/>
  <c r="R59" i="1"/>
  <c r="S59" i="1" s="1"/>
  <c r="T59" i="1" s="1"/>
  <c r="R60" i="1"/>
  <c r="U60" i="1" s="1"/>
  <c r="V60" i="1" s="1"/>
  <c r="R61" i="1"/>
  <c r="S61" i="1" s="1"/>
  <c r="T61" i="1" s="1"/>
  <c r="R62" i="1"/>
  <c r="U62" i="1" s="1"/>
  <c r="V62" i="1" s="1"/>
  <c r="R47" i="1"/>
  <c r="S47" i="1" s="1"/>
  <c r="T47" i="1" s="1"/>
  <c r="R28" i="1"/>
  <c r="V28" i="1" s="1"/>
  <c r="R29" i="1"/>
  <c r="S29" i="1" s="1"/>
  <c r="T29" i="1" s="1"/>
  <c r="R30" i="1"/>
  <c r="U30" i="1" s="1"/>
  <c r="V30" i="1" s="1"/>
  <c r="R31" i="1"/>
  <c r="S31" i="1" s="1"/>
  <c r="T31" i="1" s="1"/>
  <c r="R32" i="1"/>
  <c r="U32" i="1" s="1"/>
  <c r="V32" i="1" s="1"/>
  <c r="R33" i="1"/>
  <c r="S33" i="1" s="1"/>
  <c r="T33" i="1" s="1"/>
  <c r="R34" i="1"/>
  <c r="U34" i="1" s="1"/>
  <c r="V34" i="1" s="1"/>
  <c r="R35" i="1"/>
  <c r="S35" i="1" s="1"/>
  <c r="T35" i="1" s="1"/>
  <c r="R36" i="1"/>
  <c r="U36" i="1" s="1"/>
  <c r="V36" i="1" s="1"/>
  <c r="R37" i="1"/>
  <c r="S37" i="1" s="1"/>
  <c r="T37" i="1" s="1"/>
  <c r="R38" i="1"/>
  <c r="U38" i="1" s="1"/>
  <c r="V38" i="1" s="1"/>
  <c r="R39" i="1"/>
  <c r="S39" i="1" s="1"/>
  <c r="T39" i="1" s="1"/>
  <c r="R40" i="1"/>
  <c r="U40" i="1" s="1"/>
  <c r="V40" i="1" s="1"/>
  <c r="R41" i="1"/>
  <c r="S41" i="1" s="1"/>
  <c r="T41" i="1" s="1"/>
  <c r="R42" i="1"/>
  <c r="U42" i="1" s="1"/>
  <c r="V42" i="1" s="1"/>
  <c r="R27" i="1"/>
  <c r="S27" i="1" s="1"/>
  <c r="T27" i="1" s="1"/>
  <c r="R7" i="1"/>
  <c r="V7" i="1" s="1"/>
  <c r="R8" i="1"/>
  <c r="S8" i="1" s="1"/>
  <c r="R10" i="1"/>
  <c r="S10" i="1" s="1"/>
  <c r="R11" i="1"/>
  <c r="U11" i="1" s="1"/>
  <c r="V11" i="1" s="1"/>
  <c r="R12" i="1"/>
  <c r="S12" i="1" s="1"/>
  <c r="R13" i="1"/>
  <c r="U13" i="1" s="1"/>
  <c r="V13" i="1" s="1"/>
  <c r="R14" i="1"/>
  <c r="S14" i="1" s="1"/>
  <c r="R15" i="1"/>
  <c r="U15" i="1" s="1"/>
  <c r="V15" i="1" s="1"/>
  <c r="R16" i="1"/>
  <c r="S16" i="1" s="1"/>
  <c r="R17" i="1"/>
  <c r="U17" i="1" s="1"/>
  <c r="V17" i="1" s="1"/>
  <c r="R18" i="1"/>
  <c r="R19" i="1"/>
  <c r="U19" i="1" s="1"/>
  <c r="V19" i="1" s="1"/>
  <c r="R20" i="1"/>
  <c r="R21" i="1"/>
  <c r="U21" i="1" s="1"/>
  <c r="V21" i="1" s="1"/>
  <c r="S20" i="1" l="1"/>
  <c r="S18" i="1"/>
  <c r="T18" i="1" s="1"/>
  <c r="T8" i="1"/>
  <c r="T16" i="1"/>
  <c r="T12" i="1"/>
  <c r="T20" i="1"/>
  <c r="T14" i="1"/>
  <c r="T10" i="1"/>
  <c r="T6" i="1" l="1"/>
</calcChain>
</file>

<file path=xl/sharedStrings.xml><?xml version="1.0" encoding="utf-8"?>
<sst xmlns="http://schemas.openxmlformats.org/spreadsheetml/2006/main" count="117" uniqueCount="38">
  <si>
    <t>Day 1 @24 hrs</t>
  </si>
  <si>
    <t xml:space="preserve">                     Control</t>
  </si>
  <si>
    <t>Average</t>
  </si>
  <si>
    <t>Mix agrowaste/Specific juice fractions</t>
  </si>
  <si>
    <t>TRS</t>
  </si>
  <si>
    <t>TPC</t>
  </si>
  <si>
    <t>Day 2@72hrs</t>
  </si>
  <si>
    <t>Day 3@120hrs</t>
  </si>
  <si>
    <t>Sample Readings x 10²</t>
  </si>
  <si>
    <t>Readings x10²</t>
  </si>
  <si>
    <r>
      <t xml:space="preserve"> &gt;75</t>
    </r>
    <r>
      <rPr>
        <sz val="14"/>
        <color theme="1"/>
        <rFont val="Calibri"/>
        <family val="2"/>
      </rPr>
      <t>µ</t>
    </r>
    <r>
      <rPr>
        <sz val="14"/>
        <color theme="1"/>
        <rFont val="Arial"/>
        <family val="2"/>
      </rPr>
      <t xml:space="preserve">m &lt;106µm (&lt;3kDa)   </t>
    </r>
  </si>
  <si>
    <r>
      <t xml:space="preserve"> &gt;75</t>
    </r>
    <r>
      <rPr>
        <sz val="14"/>
        <color theme="1"/>
        <rFont val="Calibri"/>
        <family val="2"/>
      </rPr>
      <t>µ</t>
    </r>
    <r>
      <rPr>
        <sz val="14"/>
        <color theme="1"/>
        <rFont val="Arial"/>
        <family val="2"/>
      </rPr>
      <t xml:space="preserve">m &lt;106µm (&gt;3kDa)   </t>
    </r>
  </si>
  <si>
    <t xml:space="preserve"> &gt;75µm &lt;106µm (&lt;10kDa)   </t>
  </si>
  <si>
    <t xml:space="preserve">&gt;106µm (&lt;3kDa)   </t>
  </si>
  <si>
    <t xml:space="preserve">&gt;106µm (&gt;3kDa)   </t>
  </si>
  <si>
    <t xml:space="preserve">&gt;106µm (&lt;10kDa)  </t>
  </si>
  <si>
    <t xml:space="preserve">&gt;75µm &lt;106µm (&gt;10kDa)  </t>
  </si>
  <si>
    <t xml:space="preserve">&gt;106µm (&gt;10kDa)    </t>
  </si>
  <si>
    <t>Standard Calibration curve for Glucose</t>
  </si>
  <si>
    <t>Concentration mg/L</t>
  </si>
  <si>
    <t xml:space="preserve">Absorbance </t>
  </si>
  <si>
    <t>Control</t>
  </si>
  <si>
    <t>Standard Calibration Curve for Phenol</t>
  </si>
  <si>
    <t>Concentration (mg/L)</t>
  </si>
  <si>
    <t xml:space="preserve">Actual absorbance </t>
  </si>
  <si>
    <t>Total reducible sugars (mg/L)</t>
  </si>
  <si>
    <t>Total reducible sugars control (mg/L)</t>
  </si>
  <si>
    <t>Total phenolic content (mg/L)</t>
  </si>
  <si>
    <t xml:space="preserve"> Control (mg/L)</t>
  </si>
  <si>
    <t>Control (mg/L)</t>
  </si>
  <si>
    <t>TRS RSM (g/L)</t>
  </si>
  <si>
    <t>TPC RSM (g/L)</t>
  </si>
  <si>
    <t xml:space="preserve">Final concentration </t>
  </si>
  <si>
    <t>Final Absorbance</t>
  </si>
  <si>
    <t>Time</t>
  </si>
  <si>
    <t xml:space="preserve"> </t>
  </si>
  <si>
    <t>Sample Readings (dilution x10)</t>
  </si>
  <si>
    <r>
      <t>Sample Readings (dilution x 10</t>
    </r>
    <r>
      <rPr>
        <b/>
        <vertAlign val="superscript"/>
        <sz val="14"/>
        <color theme="1"/>
        <rFont val="Arial"/>
        <family val="2"/>
      </rPr>
      <t>2</t>
    </r>
    <r>
      <rPr>
        <b/>
        <sz val="14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</si>
</sst>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vertAlign val="superscript"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7" fillId="0" borderId="0" xfId="0" applyFont="1" applyFill="1"/>
    <xf numFmtId="2" fontId="0" fillId="0" borderId="0" xfId="0" applyNumberFormat="1"/>
    <xf numFmtId="2" fontId="0" fillId="0" borderId="0" xfId="0" applyNumberFormat="1" applyFill="1"/>
    <xf numFmtId="2" fontId="7" fillId="0" borderId="2" xfId="0" applyNumberFormat="1" applyFont="1" applyFill="1" applyBorder="1"/>
    <xf numFmtId="0" fontId="7" fillId="0" borderId="2" xfId="0" applyFont="1" applyFill="1" applyBorder="1"/>
    <xf numFmtId="0" fontId="7" fillId="0" borderId="4" xfId="0" applyFont="1" applyFill="1" applyBorder="1"/>
    <xf numFmtId="2" fontId="7" fillId="0" borderId="4" xfId="0" applyNumberFormat="1" applyFont="1" applyFill="1" applyBorder="1"/>
    <xf numFmtId="2" fontId="7" fillId="0" borderId="6" xfId="0" applyNumberFormat="1" applyFont="1" applyFill="1" applyBorder="1"/>
    <xf numFmtId="2" fontId="5" fillId="0" borderId="2" xfId="0" applyNumberFormat="1" applyFont="1" applyFill="1" applyBorder="1" applyAlignment="1"/>
    <xf numFmtId="2" fontId="6" fillId="0" borderId="2" xfId="0" applyNumberFormat="1" applyFont="1" applyFill="1" applyBorder="1" applyAlignment="1"/>
    <xf numFmtId="0" fontId="0" fillId="0" borderId="0" xfId="0" applyFill="1"/>
    <xf numFmtId="0" fontId="3" fillId="0" borderId="0" xfId="0" applyFont="1" applyFill="1" applyAlignment="1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Alignment="1"/>
    <xf numFmtId="0" fontId="2" fillId="0" borderId="2" xfId="0" applyFont="1" applyFill="1" applyBorder="1"/>
    <xf numFmtId="0" fontId="8" fillId="0" borderId="2" xfId="0" applyFont="1" applyFill="1" applyBorder="1"/>
    <xf numFmtId="0" fontId="1" fillId="0" borderId="0" xfId="0" applyFont="1" applyFill="1"/>
    <xf numFmtId="2" fontId="2" fillId="0" borderId="2" xfId="0" applyNumberFormat="1" applyFont="1" applyFill="1" applyBorder="1"/>
    <xf numFmtId="2" fontId="1" fillId="0" borderId="0" xfId="0" applyNumberFormat="1" applyFont="1" applyFill="1"/>
    <xf numFmtId="0" fontId="1" fillId="0" borderId="0" xfId="0" applyFont="1" applyFill="1" applyAlignment="1"/>
    <xf numFmtId="0" fontId="0" fillId="0" borderId="0" xfId="0" applyFill="1" applyAlignment="1"/>
    <xf numFmtId="0" fontId="1" fillId="0" borderId="2" xfId="0" applyFont="1" applyFill="1" applyBorder="1" applyAlignment="1"/>
    <xf numFmtId="0" fontId="1" fillId="0" borderId="2" xfId="0" applyFont="1" applyFill="1" applyBorder="1" applyAlignment="1"/>
    <xf numFmtId="2" fontId="1" fillId="0" borderId="6" xfId="0" applyNumberFormat="1" applyFont="1" applyFill="1" applyBorder="1"/>
    <xf numFmtId="2" fontId="1" fillId="0" borderId="2" xfId="0" applyNumberFormat="1" applyFont="1" applyFill="1" applyBorder="1"/>
    <xf numFmtId="0" fontId="7" fillId="0" borderId="0" xfId="0" applyFont="1" applyFill="1" applyAlignment="1"/>
    <xf numFmtId="0" fontId="1" fillId="0" borderId="0" xfId="0" applyFont="1" applyFill="1" applyAlignment="1"/>
    <xf numFmtId="2" fontId="1" fillId="0" borderId="3" xfId="0" applyNumberFormat="1" applyFont="1" applyFill="1" applyBorder="1"/>
    <xf numFmtId="2" fontId="7" fillId="0" borderId="2" xfId="0" applyNumberFormat="1" applyFont="1" applyFill="1" applyBorder="1" applyAlignment="1"/>
    <xf numFmtId="2" fontId="0" fillId="0" borderId="2" xfId="0" applyNumberFormat="1" applyFill="1" applyBorder="1"/>
    <xf numFmtId="2" fontId="5" fillId="0" borderId="5" xfId="0" applyNumberFormat="1" applyFont="1" applyFill="1" applyBorder="1" applyAlignment="1"/>
    <xf numFmtId="2" fontId="6" fillId="0" borderId="5" xfId="0" applyNumberFormat="1" applyFont="1" applyFill="1" applyBorder="1" applyAlignment="1"/>
    <xf numFmtId="2" fontId="0" fillId="0" borderId="5" xfId="0" applyNumberFormat="1" applyFill="1" applyBorder="1"/>
    <xf numFmtId="2" fontId="7" fillId="0" borderId="0" xfId="0" applyNumberFormat="1" applyFont="1" applyFill="1"/>
    <xf numFmtId="2" fontId="2" fillId="0" borderId="0" xfId="0" applyNumberFormat="1" applyFont="1" applyFill="1" applyAlignment="1"/>
    <xf numFmtId="2" fontId="2" fillId="0" borderId="2" xfId="0" applyNumberFormat="1" applyFont="1" applyFill="1" applyBorder="1" applyAlignment="1"/>
    <xf numFmtId="2" fontId="8" fillId="0" borderId="0" xfId="0" applyNumberFormat="1" applyFont="1" applyFill="1"/>
    <xf numFmtId="2" fontId="2" fillId="0" borderId="0" xfId="0" applyNumberFormat="1" applyFont="1" applyFill="1"/>
    <xf numFmtId="2" fontId="1" fillId="0" borderId="2" xfId="0" applyNumberFormat="1" applyFont="1" applyFill="1" applyBorder="1" applyAlignment="1"/>
    <xf numFmtId="0" fontId="1" fillId="0" borderId="4" xfId="0" applyFont="1" applyFill="1" applyBorder="1" applyAlignment="1"/>
    <xf numFmtId="0" fontId="1" fillId="0" borderId="4" xfId="0" applyFont="1" applyFill="1" applyBorder="1" applyAlignment="1"/>
    <xf numFmtId="2" fontId="1" fillId="0" borderId="4" xfId="0" applyNumberFormat="1" applyFont="1" applyFill="1" applyBorder="1"/>
    <xf numFmtId="2" fontId="7" fillId="0" borderId="0" xfId="0" applyNumberFormat="1" applyFont="1" applyFill="1" applyAlignment="1"/>
    <xf numFmtId="2" fontId="3" fillId="0" borderId="0" xfId="0" applyNumberFormat="1" applyFont="1" applyFill="1" applyAlignment="1"/>
    <xf numFmtId="2" fontId="9" fillId="0" borderId="2" xfId="0" applyNumberFormat="1" applyFont="1" applyFill="1" applyBorder="1" applyAlignment="1"/>
    <xf numFmtId="2" fontId="6" fillId="0" borderId="1" xfId="0" applyNumberFormat="1" applyFont="1" applyFill="1" applyBorder="1" applyAlignment="1"/>
    <xf numFmtId="2" fontId="0" fillId="0" borderId="1" xfId="0" applyNumberFormat="1" applyFill="1" applyBorder="1"/>
    <xf numFmtId="2" fontId="2" fillId="0" borderId="0" xfId="0" applyNumberFormat="1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5" Type="http://schemas.openxmlformats.org/officeDocument/2006/relationships/chartsheet" Target="chartsheets/sheet5.xml"/><Relationship Id="rId10" Type="http://schemas.openxmlformats.org/officeDocument/2006/relationships/calcChain" Target="calcChain.xml"/><Relationship Id="rId4" Type="http://schemas.openxmlformats.org/officeDocument/2006/relationships/chartsheet" Target="chart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Control</c:v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'TRS with TPC_24, 72 &amp; 120 hrs'!$G$2:$I$2</c:f>
              <c:numCache>
                <c:formatCode>General</c:formatCode>
                <c:ptCount val="3"/>
                <c:pt idx="0">
                  <c:v>24</c:v>
                </c:pt>
                <c:pt idx="1">
                  <c:v>72</c:v>
                </c:pt>
              </c:numCache>
            </c:numRef>
          </c:cat>
          <c:val>
            <c:numRef>
              <c:f>('TRS with TPC_24, 72 &amp; 120 hrs'!$K$6,'TRS with TPC_24, 72 &amp; 120 hrs'!$K$27,'TRS with TPC_24, 72 &amp; 120 hrs'!$K$47)</c:f>
              <c:numCache>
                <c:formatCode>0.00</c:formatCode>
                <c:ptCount val="3"/>
                <c:pt idx="0">
                  <c:v>24.453428571428567</c:v>
                </c:pt>
                <c:pt idx="1">
                  <c:v>249937.49999999997</c:v>
                </c:pt>
                <c:pt idx="2">
                  <c:v>141375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C-4E63-8FE3-021C9EC27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743048863"/>
        <c:axId val="1743049695"/>
      </c:barChart>
      <c:catAx>
        <c:axId val="17430488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Time(h)</a:t>
                </a:r>
              </a:p>
            </c:rich>
          </c:tx>
          <c:layout>
            <c:manualLayout>
              <c:xMode val="edge"/>
              <c:yMode val="edge"/>
              <c:x val="0.41101554424130665"/>
              <c:y val="0.93897971844428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049695"/>
        <c:crosses val="autoZero"/>
        <c:auto val="1"/>
        <c:lblAlgn val="ctr"/>
        <c:lblOffset val="100"/>
        <c:noMultiLvlLbl val="0"/>
      </c:catAx>
      <c:valAx>
        <c:axId val="1743049695"/>
        <c:scaling>
          <c:orientation val="minMax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Total reducible sugars(mg/L)</a:t>
                </a:r>
              </a:p>
            </c:rich>
          </c:tx>
          <c:layout>
            <c:manualLayout>
              <c:xMode val="edge"/>
              <c:yMode val="edge"/>
              <c:x val="2.0533333117760282E-2"/>
              <c:y val="0.423461226437604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048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65362311124805117"/>
          <c:y val="0.13417465998568362"/>
          <c:w val="0.20411022357889533"/>
          <c:h val="6.90242583313449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072607967741651E-2"/>
          <c:y val="1.6454465919032844E-2"/>
          <c:w val="0.84418664730512705"/>
          <c:h val="0.88959595959595961"/>
        </c:manualLayout>
      </c:layout>
      <c:barChart>
        <c:barDir val="col"/>
        <c:grouping val="clustered"/>
        <c:varyColors val="0"/>
        <c:ser>
          <c:idx val="0"/>
          <c:order val="0"/>
          <c:tx>
            <c:v>Control</c:v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ash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573-4C4F-B3D1-4F961175E35D}"/>
              </c:ext>
            </c:extLst>
          </c:dPt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'TRS with TPC_24, 72 &amp; 120 hrs'!$G$2:$I$2</c15:sqref>
                  </c15:fullRef>
                </c:ext>
              </c:extLst>
              <c:f>'TRS with TPC_24, 72 &amp; 120 hrs'!$G$2:$H$2</c:f>
              <c:numCache>
                <c:formatCode>General</c:formatCode>
                <c:ptCount val="2"/>
                <c:pt idx="0">
                  <c:v>24</c:v>
                </c:pt>
                <c:pt idx="1">
                  <c:v>72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hrs'!$K$6,'TRS with TPC_24, 72 &amp; 120 hrs'!$K$27,'TRS with TPC_24, 72 &amp; 120 hrs'!$K$47)</c15:sqref>
                  </c15:fullRef>
                </c:ext>
              </c:extLst>
              <c:f>('TRS with TPC_24, 72 &amp; 120 hrs'!$K$6,'TRS with TPC_24, 72 &amp; 120 hrs'!$K$27)</c:f>
              <c:numCache>
                <c:formatCode>0.00</c:formatCode>
                <c:ptCount val="2"/>
                <c:pt idx="0">
                  <c:v>24.453428571428567</c:v>
                </c:pt>
                <c:pt idx="1">
                  <c:v>249937.49999999997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F2-45C5-B7FE-BAC1F0B55055}"/>
            </c:ext>
          </c:extLst>
        </c:ser>
        <c:ser>
          <c:idx val="1"/>
          <c:order val="1"/>
          <c:tx>
            <c:v> &gt;75µm &lt;106µm (&lt;3kDa)   </c:v>
          </c:tx>
          <c:spPr>
            <a:pattFill prst="zigZ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24</c:v>
              </c:pt>
              <c:pt idx="1">
                <c:v>72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hrs'!$S$6,'TRS with TPC_24, 72 &amp; 120 hrs'!$S$27,'TRS with TPC_24, 72 &amp; 120 hrs'!$S$47)</c15:sqref>
                  </c15:fullRef>
                </c:ext>
              </c:extLst>
              <c:f>('TRS with TPC_24, 72 &amp; 120 hrs'!$S$6,'TRS with TPC_24, 72 &amp; 120 hrs'!$S$27)</c:f>
              <c:numCache>
                <c:formatCode>0.00</c:formatCode>
                <c:ptCount val="2"/>
                <c:pt idx="0">
                  <c:v>31671.428571428572</c:v>
                </c:pt>
                <c:pt idx="1">
                  <c:v>296562.49999999994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F2-45C5-B7FE-BAC1F0B55055}"/>
            </c:ext>
          </c:extLst>
        </c:ser>
        <c:ser>
          <c:idx val="3"/>
          <c:order val="2"/>
          <c:tx>
            <c:v>&gt;75µm &lt;106µm (&gt;3kDa)   </c:v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24</c:v>
              </c:pt>
              <c:pt idx="1">
                <c:v>72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hrs'!$S$10,'TRS with TPC_24, 72 &amp; 120 hrs'!$S$31,'TRS with TPC_24, 72 &amp; 120 hrs'!$S$51)</c15:sqref>
                  </c15:fullRef>
                </c:ext>
              </c:extLst>
              <c:f>('TRS with TPC_24, 72 &amp; 120 hrs'!$S$10,'TRS with TPC_24, 72 &amp; 120 hrs'!$S$31)</c:f>
              <c:numCache>
                <c:formatCode>0.00</c:formatCode>
                <c:ptCount val="2"/>
                <c:pt idx="0">
                  <c:v>31100.000000000004</c:v>
                </c:pt>
                <c:pt idx="1">
                  <c:v>315062.5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F2-45C5-B7FE-BAC1F0B55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574240383"/>
        <c:axId val="1574247871"/>
      </c:barChart>
      <c:catAx>
        <c:axId val="15742403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5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74247871"/>
        <c:crosses val="autoZero"/>
        <c:auto val="1"/>
        <c:lblAlgn val="ctr"/>
        <c:lblOffset val="100"/>
        <c:noMultiLvlLbl val="0"/>
      </c:catAx>
      <c:valAx>
        <c:axId val="157424787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Total reducible sugars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74240383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338021071474638"/>
          <c:y val="5.9476172399603157E-2"/>
          <c:w val="0.23931022320934148"/>
          <c:h val="0.121549510856597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072607967741651E-2"/>
          <c:y val="1.2414061878628807E-2"/>
          <c:w val="0.86604771794175628"/>
          <c:h val="0.90055563509106817"/>
        </c:manualLayout>
      </c:layout>
      <c:barChart>
        <c:barDir val="col"/>
        <c:grouping val="clustered"/>
        <c:varyColors val="0"/>
        <c:ser>
          <c:idx val="0"/>
          <c:order val="0"/>
          <c:tx>
            <c:v>Control</c:v>
          </c:tx>
          <c:spPr>
            <a:pattFill prst="zigZ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ashVert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14-4F11-B4E9-26A4FBBF28E4}"/>
              </c:ext>
            </c:extLst>
          </c:dPt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'TRS with TPC_24, 72 &amp; 120 hrs'!$G$2:$I$2</c15:sqref>
                  </c15:fullRef>
                </c:ext>
              </c:extLst>
              <c:f>'TRS with TPC_24, 72 &amp; 120 hrs'!$G$2:$H$2</c:f>
              <c:numCache>
                <c:formatCode>General</c:formatCode>
                <c:ptCount val="2"/>
                <c:pt idx="0">
                  <c:v>24</c:v>
                </c:pt>
                <c:pt idx="1">
                  <c:v>72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hrs'!$K$6,'TRS with TPC_24, 72 &amp; 120 hrs'!$K$27,'TRS with TPC_24, 72 &amp; 120 hrs'!$K$47)</c15:sqref>
                  </c15:fullRef>
                </c:ext>
              </c:extLst>
              <c:f>('TRS with TPC_24, 72 &amp; 120 hrs'!$K$6,'TRS with TPC_24, 72 &amp; 120 hrs'!$K$27)</c:f>
              <c:numCache>
                <c:formatCode>0.00</c:formatCode>
                <c:ptCount val="2"/>
                <c:pt idx="0">
                  <c:v>24.453428571428567</c:v>
                </c:pt>
                <c:pt idx="1">
                  <c:v>249937.49999999997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7-405B-93E8-E348AF2254E5}"/>
            </c:ext>
          </c:extLst>
        </c:ser>
        <c:ser>
          <c:idx val="1"/>
          <c:order val="1"/>
          <c:tx>
            <c:v> &gt;75µm &lt;106µm (&lt;10kDa) </c:v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24</c:v>
              </c:pt>
              <c:pt idx="1">
                <c:v>72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hrs'!$S$14,'TRS with TPC_24, 72 &amp; 120 hrs'!$S$35,'TRS with TPC_24, 72 &amp; 120 hrs'!$S$55)</c15:sqref>
                  </c15:fullRef>
                </c:ext>
              </c:extLst>
              <c:f>('TRS with TPC_24, 72 &amp; 120 hrs'!$S$14,'TRS with TPC_24, 72 &amp; 120 hrs'!$S$35)</c:f>
              <c:numCache>
                <c:formatCode>0.00</c:formatCode>
                <c:ptCount val="2"/>
                <c:pt idx="0">
                  <c:v>38864.28571428571</c:v>
                </c:pt>
                <c:pt idx="1">
                  <c:v>365125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B7-405B-93E8-E348AF2254E5}"/>
            </c:ext>
          </c:extLst>
        </c:ser>
        <c:ser>
          <c:idx val="3"/>
          <c:order val="2"/>
          <c:tx>
            <c:v>&gt;75µm &lt;106µm (&gt;10kDa)  </c:v>
          </c:tx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24</c:v>
              </c:pt>
              <c:pt idx="1">
                <c:v>72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hrs'!$S$18,'TRS with TPC_24, 72 &amp; 120 hrs'!$S$39,'TRS with TPC_24, 72 &amp; 120 hrs'!$S$59)</c15:sqref>
                  </c15:fullRef>
                </c:ext>
              </c:extLst>
              <c:f>('TRS with TPC_24, 72 &amp; 120 hrs'!$S$18,'TRS with TPC_24, 72 &amp; 120 hrs'!$S$39)</c:f>
              <c:numCache>
                <c:formatCode>0.00</c:formatCode>
                <c:ptCount val="2"/>
                <c:pt idx="0">
                  <c:v>31850.000000000004</c:v>
                </c:pt>
                <c:pt idx="1">
                  <c:v>314625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B7-405B-93E8-E348AF225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743042623"/>
        <c:axId val="1743050943"/>
      </c:barChart>
      <c:catAx>
        <c:axId val="17430426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3050943"/>
        <c:crosses val="autoZero"/>
        <c:auto val="1"/>
        <c:lblAlgn val="ctr"/>
        <c:lblOffset val="100"/>
        <c:noMultiLvlLbl val="0"/>
      </c:catAx>
      <c:valAx>
        <c:axId val="17430509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Total reducible sugars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3042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41123688178721901"/>
          <c:y val="6.9537085808079976E-2"/>
          <c:w val="0.22024355674284979"/>
          <c:h val="0.109428298735385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6607877200985E-2"/>
          <c:y val="3.8676688141255064E-2"/>
          <c:w val="0.86632650009106038"/>
          <c:h val="0.88237381690924999"/>
        </c:manualLayout>
      </c:layout>
      <c:barChart>
        <c:barDir val="col"/>
        <c:grouping val="clustered"/>
        <c:varyColors val="0"/>
        <c:ser>
          <c:idx val="0"/>
          <c:order val="0"/>
          <c:tx>
            <c:v>Control</c:v>
          </c:tx>
          <c:spPr>
            <a:pattFill prst="divo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zigZ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5A7-4D06-971A-B23A824064CE}"/>
              </c:ext>
            </c:extLst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'TRS with TPC_24, 72 &amp; 120 hrs'!$G$2:$I$2</c15:sqref>
                  </c15:fullRef>
                </c:ext>
              </c:extLst>
              <c:f>'TRS with TPC_24, 72 &amp; 120 hrs'!$G$2:$H$2</c:f>
              <c:numCache>
                <c:formatCode>General</c:formatCode>
                <c:ptCount val="2"/>
                <c:pt idx="0">
                  <c:v>24</c:v>
                </c:pt>
                <c:pt idx="1">
                  <c:v>72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hrs'!$K$7,'TRS with TPC_24, 72 &amp; 120 hrs'!$K$28,'TRS with TPC_24, 72 &amp; 120 hrs'!$K$48)</c15:sqref>
                  </c15:fullRef>
                </c:ext>
              </c:extLst>
              <c:f>('TRS with TPC_24, 72 &amp; 120 hrs'!$K$7,'TRS with TPC_24, 72 &amp; 120 hrs'!$K$28)</c:f>
              <c:numCache>
                <c:formatCode>0.00</c:formatCode>
                <c:ptCount val="2"/>
                <c:pt idx="0">
                  <c:v>8512.7586206896558</c:v>
                </c:pt>
                <c:pt idx="1">
                  <c:v>10737.931034482759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CE-4C34-BC69-681C0862F391}"/>
            </c:ext>
          </c:extLst>
        </c:ser>
        <c:ser>
          <c:idx val="1"/>
          <c:order val="1"/>
          <c:tx>
            <c:v> &gt;75µm &lt;106µm (&lt;3kDa)   </c:v>
          </c:tx>
          <c:spPr>
            <a:pattFill prst="horzBri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24</c:v>
              </c:pt>
              <c:pt idx="1">
                <c:v>72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hrs'!$U$7,'TRS with TPC_24, 72 &amp; 120 hrs'!$U$28,'TRS with TPC_24, 72 &amp; 120 hrs'!$U$48)</c15:sqref>
                  </c15:fullRef>
                </c:ext>
              </c:extLst>
              <c:f>('TRS with TPC_24, 72 &amp; 120 hrs'!$U$7,'TRS with TPC_24, 72 &amp; 120 hrs'!$U$28)</c:f>
              <c:numCache>
                <c:formatCode>0.00</c:formatCode>
                <c:ptCount val="2"/>
                <c:pt idx="0">
                  <c:v>5629.2857142857156</c:v>
                </c:pt>
                <c:pt idx="1">
                  <c:v>13524.827586206897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CE-4C34-BC69-681C0862F391}"/>
            </c:ext>
          </c:extLst>
        </c:ser>
        <c:ser>
          <c:idx val="3"/>
          <c:order val="2"/>
          <c:tx>
            <c:v> &gt;75µm &lt;106µm (&gt;3kDa) </c:v>
          </c:tx>
          <c:spPr>
            <a:pattFill prst="lgGrid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24</c:v>
              </c:pt>
              <c:pt idx="1">
                <c:v>72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hrs'!$U$11,'TRS with TPC_24, 72 &amp; 120 hrs'!$U$32,'TRS with TPC_24, 72 &amp; 120 hrs'!$U$52)</c15:sqref>
                  </c15:fullRef>
                </c:ext>
              </c:extLst>
              <c:f>('TRS with TPC_24, 72 &amp; 120 hrs'!$U$11,'TRS with TPC_24, 72 &amp; 120 hrs'!$U$32)</c:f>
              <c:numCache>
                <c:formatCode>0.00</c:formatCode>
                <c:ptCount val="2"/>
                <c:pt idx="0">
                  <c:v>5475.0000000000018</c:v>
                </c:pt>
                <c:pt idx="1">
                  <c:v>14443.448275862069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CE-4C34-BC69-681C0862F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72106207"/>
        <c:axId val="1672109119"/>
      </c:barChart>
      <c:catAx>
        <c:axId val="1672106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(h)</a:t>
                </a:r>
              </a:p>
            </c:rich>
          </c:tx>
          <c:layout>
            <c:manualLayout>
              <c:xMode val="edge"/>
              <c:yMode val="edge"/>
              <c:x val="0.43700487730178605"/>
              <c:y val="0.951100930565497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72109119"/>
        <c:crosses val="autoZero"/>
        <c:auto val="1"/>
        <c:lblAlgn val="ctr"/>
        <c:lblOffset val="100"/>
        <c:noMultiLvlLbl val="0"/>
      </c:catAx>
      <c:valAx>
        <c:axId val="167210911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Total phenolic compounds</a:t>
                </a:r>
                <a:r>
                  <a:rPr lang="en-ZA" sz="11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</a:t>
                </a:r>
                <a:r>
                  <a:rPr lang="en-ZA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72106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44809474491003898"/>
          <c:y val="5.7396549657167575E-2"/>
          <c:w val="0.21737616569683818"/>
          <c:h val="0.145791935099021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096608061977869E-2"/>
          <c:y val="2.2515071979638909E-2"/>
          <c:w val="0.86915705124244569"/>
          <c:h val="0.88237381690924999"/>
        </c:manualLayout>
      </c:layout>
      <c:barChart>
        <c:barDir val="col"/>
        <c:grouping val="clustered"/>
        <c:varyColors val="0"/>
        <c:ser>
          <c:idx val="0"/>
          <c:order val="0"/>
          <c:tx>
            <c:v>Control</c:v>
          </c:tx>
          <c:spPr>
            <a:pattFill prst="smGrid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ashVert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E1-4D3B-92F6-78E13238EA34}"/>
              </c:ext>
            </c:extLst>
          </c:dPt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'TRS with TPC_24, 72 &amp; 120 hrs'!$G$2:$I$2</c15:sqref>
                  </c15:fullRef>
                </c:ext>
              </c:extLst>
              <c:f>'TRS with TPC_24, 72 &amp; 120 hrs'!$G$2:$H$2</c:f>
              <c:numCache>
                <c:formatCode>General</c:formatCode>
                <c:ptCount val="2"/>
                <c:pt idx="0">
                  <c:v>24</c:v>
                </c:pt>
                <c:pt idx="1">
                  <c:v>72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hrs'!$K$7,'TRS with TPC_24, 72 &amp; 120 hrs'!$K$28,'TRS with TPC_24, 72 &amp; 120 hrs'!$K$48)</c15:sqref>
                  </c15:fullRef>
                </c:ext>
              </c:extLst>
              <c:f>('TRS with TPC_24, 72 &amp; 120 hrs'!$K$7,'TRS with TPC_24, 72 &amp; 120 hrs'!$K$28)</c:f>
              <c:numCache>
                <c:formatCode>0.00</c:formatCode>
                <c:ptCount val="2"/>
                <c:pt idx="0">
                  <c:v>8512.7586206896558</c:v>
                </c:pt>
                <c:pt idx="1">
                  <c:v>10737.931034482759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51-4B47-ADD2-CB4CE86C9C8B}"/>
            </c:ext>
          </c:extLst>
        </c:ser>
        <c:ser>
          <c:idx val="1"/>
          <c:order val="1"/>
          <c:tx>
            <c:v> &gt;75µm &lt;106µm (&lt;10kDa) </c:v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24</c:v>
              </c:pt>
              <c:pt idx="1">
                <c:v>72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hrs'!$U$15,'TRS with TPC_24, 72 &amp; 120 hrs'!$U$36,'TRS with TPC_24, 72 &amp; 120 hrs'!$U$56)</c15:sqref>
                  </c15:fullRef>
                </c:ext>
              </c:extLst>
              <c:f>('TRS with TPC_24, 72 &amp; 120 hrs'!$U$15,'TRS with TPC_24, 72 &amp; 120 hrs'!$U$36)</c:f>
              <c:numCache>
                <c:formatCode>0.00</c:formatCode>
                <c:ptCount val="2"/>
                <c:pt idx="0">
                  <c:v>4892.1428571428569</c:v>
                </c:pt>
                <c:pt idx="1">
                  <c:v>16150.34482758621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51-4B47-ADD2-CB4CE86C9C8B}"/>
            </c:ext>
          </c:extLst>
        </c:ser>
        <c:ser>
          <c:idx val="3"/>
          <c:order val="2"/>
          <c:tx>
            <c:v>&gt;75µm &lt;106µm (&gt;10kDa) </c:v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24</c:v>
              </c:pt>
              <c:pt idx="1">
                <c:v>72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('TRS with TPC_24, 72 &amp; 120 hrs'!$U$19,'TRS with TPC_24, 72 &amp; 120 hrs'!$U$40,'TRS with TPC_24, 72 &amp; 120 hrs'!$U$60)</c15:sqref>
                  </c15:fullRef>
                </c:ext>
              </c:extLst>
              <c:f>('TRS with TPC_24, 72 &amp; 120 hrs'!$U$19,'TRS with TPC_24, 72 &amp; 120 hrs'!$U$40)</c:f>
              <c:numCache>
                <c:formatCode>0.00</c:formatCode>
                <c:ptCount val="2"/>
                <c:pt idx="0">
                  <c:v>5305.7142857142871</c:v>
                </c:pt>
                <c:pt idx="1">
                  <c:v>13410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51-4B47-ADD2-CB4CE86C9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742453375"/>
        <c:axId val="1742456703"/>
      </c:barChart>
      <c:catAx>
        <c:axId val="1742453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2456703"/>
        <c:crosses val="autoZero"/>
        <c:auto val="1"/>
        <c:lblAlgn val="ctr"/>
        <c:lblOffset val="100"/>
        <c:noMultiLvlLbl val="0"/>
      </c:catAx>
      <c:valAx>
        <c:axId val="17424567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Total phenolic compounds</a:t>
                </a:r>
                <a:r>
                  <a:rPr lang="en-ZA" sz="11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ZA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2453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9.9531546996041942E-2"/>
          <c:y val="5.3372512886126267E-2"/>
          <c:w val="0.26276963229682548"/>
          <c:h val="0.216530843156070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TPC Calibration curve </a:t>
            </a:r>
          </a:p>
        </c:rich>
      </c:tx>
      <c:layout>
        <c:manualLayout>
          <c:xMode val="edge"/>
          <c:yMode val="edge"/>
          <c:x val="0.27077630213071069"/>
          <c:y val="8.3523721869659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TPC calibration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385072018522527"/>
                  <c:y val="0.3481483772151622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'TRS with TPC_24, 72 &amp; 120 hrs'!$AK$30:$AK$34</c:f>
              <c:numCache>
                <c:formatCode>0.00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160</c:v>
                </c:pt>
              </c:numCache>
            </c:numRef>
          </c:xVal>
          <c:yVal>
            <c:numRef>
              <c:f>'TRS with TPC_24, 72 &amp; 120 hrs'!$AL$30:$AL$34</c:f>
              <c:numCache>
                <c:formatCode>0.00</c:formatCode>
                <c:ptCount val="5"/>
                <c:pt idx="0">
                  <c:v>0.372</c:v>
                </c:pt>
                <c:pt idx="1">
                  <c:v>0.502</c:v>
                </c:pt>
                <c:pt idx="2">
                  <c:v>0.61</c:v>
                </c:pt>
                <c:pt idx="3">
                  <c:v>0.877</c:v>
                </c:pt>
                <c:pt idx="4">
                  <c:v>1.0309999999999999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1E-4129-A773-3AC90D391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455455"/>
        <c:axId val="1742460031"/>
      </c:scatterChart>
      <c:valAx>
        <c:axId val="17424554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TPC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2460031"/>
        <c:crosses val="autoZero"/>
        <c:crossBetween val="midCat"/>
      </c:valAx>
      <c:valAx>
        <c:axId val="17424600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Absorbance</a:t>
                </a:r>
              </a:p>
            </c:rich>
          </c:tx>
          <c:layout>
            <c:manualLayout>
              <c:xMode val="edge"/>
              <c:yMode val="edge"/>
              <c:x val="1.8501245140041315E-2"/>
              <c:y val="0.29434383202099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2455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TRS calibration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8053215223097114"/>
                  <c:y val="-5.11428258967629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'TRS with TPC_24, 72 &amp; 120 hrs'!$AK$10:$AK$16</c:f>
              <c:numCache>
                <c:formatCode>0.00</c:formatCode>
                <c:ptCount val="7"/>
                <c:pt idx="0">
                  <c:v>2.5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40</c:v>
                </c:pt>
                <c:pt idx="5">
                  <c:v>80</c:v>
                </c:pt>
                <c:pt idx="6">
                  <c:v>160</c:v>
                </c:pt>
              </c:numCache>
            </c:numRef>
          </c:xVal>
          <c:yVal>
            <c:numRef>
              <c:f>'TRS with TPC_24, 72 &amp; 120 hrs'!$AL$10:$AL$16</c:f>
              <c:numCache>
                <c:formatCode>0.00</c:formatCode>
                <c:ptCount val="7"/>
                <c:pt idx="0">
                  <c:v>1.5999999999999997E-2</c:v>
                </c:pt>
                <c:pt idx="1">
                  <c:v>2.1000000000000001E-2</c:v>
                </c:pt>
                <c:pt idx="2">
                  <c:v>3.6000000000000004E-2</c:v>
                </c:pt>
                <c:pt idx="3">
                  <c:v>3.7000000000000005E-2</c:v>
                </c:pt>
                <c:pt idx="4">
                  <c:v>3.9999999999999994E-2</c:v>
                </c:pt>
                <c:pt idx="5">
                  <c:v>6.699999999999999E-2</c:v>
                </c:pt>
                <c:pt idx="6">
                  <c:v>0.24800000000000003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A04-4448-A275-8C796AF7A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886520"/>
        <c:axId val="335877008"/>
      </c:scatterChart>
      <c:valAx>
        <c:axId val="335886520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877008"/>
        <c:crosses val="autoZero"/>
        <c:crossBetween val="midCat"/>
      </c:valAx>
      <c:valAx>
        <c:axId val="33587700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5886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8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9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9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79038" cy="605741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7565" cy="606287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468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38482</xdr:colOff>
      <xdr:row>28</xdr:row>
      <xdr:rowOff>128954</xdr:rowOff>
    </xdr:from>
    <xdr:to>
      <xdr:col>45</xdr:col>
      <xdr:colOff>234461</xdr:colOff>
      <xdr:row>40</xdr:row>
      <xdr:rowOff>218880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328245</xdr:colOff>
      <xdr:row>10</xdr:row>
      <xdr:rowOff>17586</xdr:rowOff>
    </xdr:from>
    <xdr:to>
      <xdr:col>50</xdr:col>
      <xdr:colOff>23445</xdr:colOff>
      <xdr:row>22</xdr:row>
      <xdr:rowOff>123093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71"/>
  <sheetViews>
    <sheetView tabSelected="1" zoomScale="65" zoomScaleNormal="65" workbookViewId="0">
      <selection activeCell="J10" sqref="J10"/>
    </sheetView>
  </sheetViews>
  <sheetFormatPr defaultRowHeight="14.4" x14ac:dyDescent="0.3"/>
  <cols>
    <col min="1" max="1" width="7.6640625" customWidth="1"/>
    <col min="2" max="3" width="22.77734375" customWidth="1"/>
    <col min="10" max="10" width="17.21875" bestFit="1" customWidth="1"/>
    <col min="11" max="11" width="37.6640625" customWidth="1"/>
    <col min="12" max="12" width="43.44140625" bestFit="1" customWidth="1"/>
    <col min="13" max="13" width="10.21875" customWidth="1"/>
    <col min="14" max="15" width="20.33203125" customWidth="1"/>
    <col min="16" max="17" width="8.88671875" customWidth="1"/>
    <col min="18" max="18" width="11.109375" customWidth="1"/>
    <col min="19" max="19" width="31.5546875" customWidth="1"/>
    <col min="20" max="20" width="16.88671875" bestFit="1" customWidth="1"/>
    <col min="21" max="21" width="33.77734375" bestFit="1" customWidth="1"/>
    <col min="22" max="22" width="16.88671875" bestFit="1" customWidth="1"/>
    <col min="23" max="23" width="13.6640625" hidden="1" customWidth="1"/>
    <col min="24" max="24" width="8.88671875" hidden="1" customWidth="1"/>
    <col min="25" max="25" width="15.88671875" customWidth="1"/>
    <col min="26" max="26" width="0.109375" customWidth="1"/>
    <col min="27" max="27" width="8.88671875" hidden="1" customWidth="1"/>
    <col min="28" max="28" width="20.44140625" customWidth="1"/>
    <col min="29" max="29" width="11.5546875" customWidth="1"/>
    <col min="30" max="30" width="11.44140625" customWidth="1"/>
    <col min="37" max="37" width="20.109375" bestFit="1" customWidth="1"/>
    <col min="38" max="38" width="17.5546875" bestFit="1" customWidth="1"/>
  </cols>
  <sheetData>
    <row r="1" spans="1:39" s="11" customFormat="1" x14ac:dyDescent="0.3">
      <c r="G1" s="12" t="s">
        <v>34</v>
      </c>
      <c r="H1" s="12"/>
      <c r="I1" s="12"/>
    </row>
    <row r="2" spans="1:39" s="11" customFormat="1" ht="17.399999999999999" x14ac:dyDescent="0.3">
      <c r="B2" s="13" t="s">
        <v>0</v>
      </c>
      <c r="C2" s="13"/>
      <c r="G2" s="14">
        <v>24</v>
      </c>
      <c r="H2" s="14">
        <v>72</v>
      </c>
      <c r="I2" s="14"/>
    </row>
    <row r="3" spans="1:39" s="11" customFormat="1" x14ac:dyDescent="0.3"/>
    <row r="4" spans="1:39" s="11" customFormat="1" ht="17.399999999999999" x14ac:dyDescent="0.3">
      <c r="A4" s="15" t="s">
        <v>3</v>
      </c>
      <c r="B4" s="15"/>
      <c r="C4" s="15"/>
      <c r="D4" s="16" t="s">
        <v>1</v>
      </c>
      <c r="E4" s="16"/>
      <c r="F4" s="16"/>
      <c r="G4" s="16"/>
      <c r="H4" s="16"/>
      <c r="I4" s="17"/>
      <c r="J4" s="18" t="s">
        <v>2</v>
      </c>
      <c r="K4" s="19" t="s">
        <v>29</v>
      </c>
      <c r="L4" s="15" t="s">
        <v>36</v>
      </c>
      <c r="M4" s="15"/>
      <c r="N4" s="15"/>
      <c r="O4" s="15"/>
      <c r="P4" s="15"/>
      <c r="Q4" s="17"/>
      <c r="R4" s="13" t="s">
        <v>2</v>
      </c>
      <c r="S4" s="5" t="s">
        <v>25</v>
      </c>
      <c r="T4" s="5" t="s">
        <v>30</v>
      </c>
      <c r="U4" s="5" t="s">
        <v>27</v>
      </c>
      <c r="V4" s="1" t="s">
        <v>31</v>
      </c>
    </row>
    <row r="5" spans="1:39" s="11" customFormat="1" ht="17.399999999999999" x14ac:dyDescent="0.3">
      <c r="A5" s="20"/>
      <c r="B5" s="20"/>
      <c r="C5" s="20"/>
      <c r="D5" s="21">
        <v>1</v>
      </c>
      <c r="E5" s="21"/>
      <c r="F5" s="21">
        <v>2</v>
      </c>
      <c r="G5" s="21"/>
      <c r="H5" s="21">
        <v>3</v>
      </c>
      <c r="I5" s="22"/>
      <c r="J5" s="20"/>
      <c r="K5" s="13"/>
      <c r="L5" s="17">
        <v>1</v>
      </c>
      <c r="M5" s="17"/>
      <c r="N5" s="17">
        <v>2</v>
      </c>
      <c r="O5" s="17"/>
      <c r="P5" s="17">
        <v>3</v>
      </c>
      <c r="Q5" s="23"/>
      <c r="R5" s="20"/>
      <c r="W5" s="24"/>
      <c r="X5" s="24"/>
    </row>
    <row r="6" spans="1:39" s="11" customFormat="1" ht="18" x14ac:dyDescent="0.35">
      <c r="A6" s="25" t="s">
        <v>10</v>
      </c>
      <c r="B6" s="25"/>
      <c r="C6" s="26" t="s">
        <v>4</v>
      </c>
      <c r="D6" s="27">
        <v>1.1319999999999999</v>
      </c>
      <c r="E6" s="28">
        <f>(D6/0.0014*30)/1000</f>
        <v>24.257142857142856</v>
      </c>
      <c r="F6" s="28">
        <v>1.1434800000000001</v>
      </c>
      <c r="G6" s="28">
        <f>(F6/0.0014*30)/1000</f>
        <v>24.503142857142858</v>
      </c>
      <c r="H6" s="28">
        <v>1.1479999999999999</v>
      </c>
      <c r="I6" s="28">
        <f>(H6/0.0014*30)/1000</f>
        <v>24.6</v>
      </c>
      <c r="J6" s="28">
        <f>AVERAGE(D6,F6,H6)</f>
        <v>1.14116</v>
      </c>
      <c r="K6" s="28">
        <f>(J6/0.0014*30)/1000</f>
        <v>24.453428571428567</v>
      </c>
      <c r="L6" s="28">
        <v>1.417</v>
      </c>
      <c r="M6" s="28">
        <f>(L6/0.0014*30)/1000</f>
        <v>30.364285714285717</v>
      </c>
      <c r="N6" s="28">
        <v>1.4910000000000001</v>
      </c>
      <c r="O6" s="28">
        <f>(N6/0.0014*30)/1000</f>
        <v>31.95</v>
      </c>
      <c r="P6" s="28">
        <v>1.526</v>
      </c>
      <c r="Q6" s="28">
        <f>(P6/0.0014*30)/1000</f>
        <v>32.700000000000003</v>
      </c>
      <c r="R6" s="28">
        <f>AVERAGE(L6,N6,P6)</f>
        <v>1.478</v>
      </c>
      <c r="S6" s="4">
        <f>R6/0.0014*30</f>
        <v>31671.428571428572</v>
      </c>
      <c r="T6" s="4">
        <f>(S6-K$6)/1000</f>
        <v>31.646975142857144</v>
      </c>
      <c r="U6" s="1"/>
      <c r="V6" s="1"/>
      <c r="AC6" s="29" t="s">
        <v>18</v>
      </c>
      <c r="AD6" s="12"/>
      <c r="AE6" s="12"/>
      <c r="AF6" s="12"/>
      <c r="AG6" s="12"/>
    </row>
    <row r="7" spans="1:39" s="11" customFormat="1" ht="17.399999999999999" x14ac:dyDescent="0.3">
      <c r="A7" s="30"/>
      <c r="B7" s="30"/>
      <c r="C7" s="26" t="s">
        <v>5</v>
      </c>
      <c r="D7" s="27">
        <v>0.90400000000000003</v>
      </c>
      <c r="E7" s="28"/>
      <c r="F7" s="28">
        <v>0.91700000000000004</v>
      </c>
      <c r="G7" s="28"/>
      <c r="H7" s="28">
        <v>0.92200000000000004</v>
      </c>
      <c r="I7" s="28"/>
      <c r="J7" s="28">
        <f>AVERAGE(D7:H7)</f>
        <v>0.91433333333333344</v>
      </c>
      <c r="K7" s="28">
        <f>J7/0.0029*27</f>
        <v>8512.7586206896558</v>
      </c>
      <c r="L7" s="31">
        <v>1.3360000000000001</v>
      </c>
      <c r="M7" s="31"/>
      <c r="N7" s="31">
        <v>1.2230000000000001</v>
      </c>
      <c r="O7" s="31"/>
      <c r="P7" s="31">
        <v>1.3160000000000001</v>
      </c>
      <c r="Q7" s="31"/>
      <c r="R7" s="28">
        <f t="shared" ref="R7:R21" si="0">AVERAGE(L7:P7)</f>
        <v>1.2916666666666667</v>
      </c>
      <c r="S7" s="5"/>
      <c r="T7" s="6"/>
      <c r="U7" s="4">
        <f>((R7-0.416)/0.0042)*27</f>
        <v>5629.2857142857156</v>
      </c>
      <c r="V7" s="4">
        <f>U7/1000</f>
        <v>5.6292857142857153</v>
      </c>
    </row>
    <row r="8" spans="1:39" s="11" customFormat="1" ht="17.399999999999999" x14ac:dyDescent="0.3">
      <c r="A8" s="25" t="s">
        <v>13</v>
      </c>
      <c r="B8" s="25"/>
      <c r="C8" s="26" t="s">
        <v>4</v>
      </c>
      <c r="D8" s="3"/>
      <c r="E8" s="3"/>
      <c r="F8" s="3"/>
      <c r="G8" s="3"/>
      <c r="H8" s="3"/>
      <c r="I8" s="3"/>
      <c r="J8" s="3"/>
      <c r="K8" s="3"/>
      <c r="L8" s="28">
        <v>1.5309999999999999</v>
      </c>
      <c r="M8" s="28"/>
      <c r="N8" s="28">
        <v>1.573</v>
      </c>
      <c r="O8" s="28"/>
      <c r="P8" s="28">
        <v>1.5860000000000001</v>
      </c>
      <c r="Q8" s="28"/>
      <c r="R8" s="28">
        <f t="shared" si="0"/>
        <v>1.5633333333333335</v>
      </c>
      <c r="S8" s="4">
        <f>R8/0.0014*30</f>
        <v>33500</v>
      </c>
      <c r="T8" s="7">
        <f>(S8-K$6)/1000</f>
        <v>33.475546571428573</v>
      </c>
      <c r="U8" s="4"/>
      <c r="V8" s="4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s="11" customFormat="1" ht="17.399999999999999" x14ac:dyDescent="0.3">
      <c r="C9" s="26" t="s">
        <v>5</v>
      </c>
      <c r="D9" s="3"/>
      <c r="E9" s="3"/>
      <c r="F9" s="3"/>
      <c r="G9" s="3"/>
      <c r="H9" s="3"/>
      <c r="I9" s="3"/>
      <c r="J9" s="3"/>
      <c r="K9" s="3"/>
      <c r="L9" s="28">
        <v>1.216</v>
      </c>
      <c r="M9" s="28"/>
      <c r="N9" s="28">
        <v>1.2030000000000001</v>
      </c>
      <c r="O9" s="28"/>
      <c r="P9" s="28">
        <v>1.129</v>
      </c>
      <c r="Q9" s="28"/>
      <c r="R9" s="28">
        <f t="shared" si="0"/>
        <v>1.1826666666666668</v>
      </c>
      <c r="S9" s="4"/>
      <c r="T9" s="7"/>
      <c r="U9" s="4">
        <f t="shared" ref="U9:U21" si="1">((R9-0.416)/0.0042)*27</f>
        <v>4928.5714285714303</v>
      </c>
      <c r="V9" s="4">
        <f t="shared" ref="V9:V21" si="2">U9/1000</f>
        <v>4.9285714285714306</v>
      </c>
      <c r="W9" s="3"/>
      <c r="X9" s="3"/>
      <c r="Y9" s="3"/>
      <c r="Z9" s="3"/>
      <c r="AA9" s="3"/>
      <c r="AB9" s="3"/>
      <c r="AC9" s="32" t="s">
        <v>23</v>
      </c>
      <c r="AD9" s="32"/>
      <c r="AE9" s="32" t="s">
        <v>20</v>
      </c>
      <c r="AF9" s="32"/>
      <c r="AG9" s="4" t="s">
        <v>24</v>
      </c>
      <c r="AH9" s="33"/>
      <c r="AI9" s="3"/>
      <c r="AJ9" s="3"/>
      <c r="AK9" s="33" t="s">
        <v>32</v>
      </c>
      <c r="AL9" s="33" t="s">
        <v>33</v>
      </c>
      <c r="AM9" s="3"/>
    </row>
    <row r="10" spans="1:39" s="11" customFormat="1" ht="18" x14ac:dyDescent="0.35">
      <c r="A10" s="25" t="s">
        <v>11</v>
      </c>
      <c r="B10" s="25"/>
      <c r="C10" s="26" t="s">
        <v>4</v>
      </c>
      <c r="D10" s="3"/>
      <c r="E10" s="3"/>
      <c r="F10" s="3"/>
      <c r="G10" s="3"/>
      <c r="H10" s="3"/>
      <c r="I10" s="3"/>
      <c r="J10" s="3"/>
      <c r="K10" s="3"/>
      <c r="L10" s="28">
        <v>1.4630000000000001</v>
      </c>
      <c r="M10" s="28"/>
      <c r="N10" s="28">
        <v>1.484</v>
      </c>
      <c r="O10" s="28"/>
      <c r="P10" s="28">
        <v>1.407</v>
      </c>
      <c r="Q10" s="28"/>
      <c r="R10" s="28">
        <f t="shared" si="0"/>
        <v>1.4513333333333334</v>
      </c>
      <c r="S10" s="4">
        <f>R10/0.0014*30</f>
        <v>31100.000000000004</v>
      </c>
      <c r="T10" s="7">
        <f>(S10-K$6)/1000</f>
        <v>31.075546571428575</v>
      </c>
      <c r="U10" s="4"/>
      <c r="V10" s="4"/>
      <c r="W10" s="3"/>
      <c r="X10" s="3"/>
      <c r="Y10" s="3"/>
      <c r="Z10" s="3"/>
      <c r="AA10" s="3"/>
      <c r="AB10" s="3"/>
      <c r="AC10" s="34"/>
      <c r="AD10" s="35"/>
      <c r="AE10" s="35"/>
      <c r="AF10" s="35"/>
      <c r="AG10" s="36"/>
      <c r="AH10" s="3"/>
      <c r="AI10" s="3"/>
      <c r="AJ10" s="3"/>
      <c r="AK10" s="33">
        <v>2.5</v>
      </c>
      <c r="AL10" s="33">
        <v>1.5999999999999997E-2</v>
      </c>
      <c r="AM10" s="3"/>
    </row>
    <row r="11" spans="1:39" s="11" customFormat="1" ht="17.399999999999999" x14ac:dyDescent="0.3">
      <c r="C11" s="26" t="s">
        <v>5</v>
      </c>
      <c r="D11" s="3"/>
      <c r="E11" s="3"/>
      <c r="F11" s="3"/>
      <c r="G11" s="3"/>
      <c r="H11" s="3"/>
      <c r="I11" s="3"/>
      <c r="J11" s="3"/>
      <c r="K11" s="3"/>
      <c r="L11" s="28">
        <v>1.2290000000000001</v>
      </c>
      <c r="M11" s="28"/>
      <c r="N11" s="28">
        <v>1.294</v>
      </c>
      <c r="O11" s="28"/>
      <c r="P11" s="28">
        <v>1.28</v>
      </c>
      <c r="Q11" s="28"/>
      <c r="R11" s="28">
        <f t="shared" si="0"/>
        <v>1.2676666666666667</v>
      </c>
      <c r="S11" s="4"/>
      <c r="T11" s="7"/>
      <c r="U11" s="4">
        <f t="shared" si="1"/>
        <v>5475.0000000000018</v>
      </c>
      <c r="V11" s="4">
        <f t="shared" si="2"/>
        <v>5.4750000000000014</v>
      </c>
      <c r="W11" s="3"/>
      <c r="X11" s="3"/>
      <c r="Y11" s="3"/>
      <c r="Z11" s="3"/>
      <c r="AA11" s="3"/>
      <c r="AB11" s="3"/>
      <c r="AC11" s="9">
        <v>2.5</v>
      </c>
      <c r="AD11" s="10"/>
      <c r="AE11" s="10">
        <v>3.6999999999999998E-2</v>
      </c>
      <c r="AF11" s="10"/>
      <c r="AG11" s="33">
        <f>AE11-0.021</f>
        <v>1.5999999999999997E-2</v>
      </c>
      <c r="AH11" s="3"/>
      <c r="AI11" s="3"/>
      <c r="AJ11" s="3"/>
      <c r="AK11" s="33">
        <v>5</v>
      </c>
      <c r="AL11" s="33">
        <v>2.1000000000000001E-2</v>
      </c>
      <c r="AM11" s="3"/>
    </row>
    <row r="12" spans="1:39" s="11" customFormat="1" ht="17.399999999999999" x14ac:dyDescent="0.3">
      <c r="A12" s="25" t="s">
        <v>14</v>
      </c>
      <c r="B12" s="25"/>
      <c r="C12" s="26" t="s">
        <v>4</v>
      </c>
      <c r="D12" s="3"/>
      <c r="E12" s="3"/>
      <c r="F12" s="3"/>
      <c r="G12" s="3"/>
      <c r="H12" s="3"/>
      <c r="I12" s="3"/>
      <c r="J12" s="3"/>
      <c r="K12" s="3"/>
      <c r="L12" s="28">
        <v>1.8280000000000001</v>
      </c>
      <c r="M12" s="28"/>
      <c r="N12" s="28">
        <v>1.8049999999999999</v>
      </c>
      <c r="O12" s="28"/>
      <c r="P12" s="28">
        <v>1.833</v>
      </c>
      <c r="Q12" s="28"/>
      <c r="R12" s="28">
        <f t="shared" si="0"/>
        <v>1.8220000000000001</v>
      </c>
      <c r="S12" s="4">
        <f>R12/0.0014*30</f>
        <v>39042.857142857145</v>
      </c>
      <c r="T12" s="7">
        <f>(S12-K$6)/1000</f>
        <v>39.018403714285718</v>
      </c>
      <c r="U12" s="4"/>
      <c r="V12" s="4"/>
      <c r="W12" s="3"/>
      <c r="X12" s="3"/>
      <c r="Y12" s="3"/>
      <c r="Z12" s="3"/>
      <c r="AA12" s="3"/>
      <c r="AB12" s="3"/>
      <c r="AC12" s="9">
        <v>5</v>
      </c>
      <c r="AD12" s="10"/>
      <c r="AE12" s="10">
        <v>4.2000000000000003E-2</v>
      </c>
      <c r="AF12" s="10"/>
      <c r="AG12" s="33">
        <f t="shared" ref="AG12:AG17" si="3">AE12-0.021</f>
        <v>2.1000000000000001E-2</v>
      </c>
      <c r="AH12" s="3"/>
      <c r="AI12" s="3"/>
      <c r="AJ12" s="3"/>
      <c r="AK12" s="33">
        <v>10</v>
      </c>
      <c r="AL12" s="33">
        <v>3.6000000000000004E-2</v>
      </c>
      <c r="AM12" s="3"/>
    </row>
    <row r="13" spans="1:39" s="11" customFormat="1" ht="17.399999999999999" x14ac:dyDescent="0.3">
      <c r="C13" s="26" t="s">
        <v>5</v>
      </c>
      <c r="D13" s="3"/>
      <c r="E13" s="3"/>
      <c r="F13" s="3"/>
      <c r="G13" s="3"/>
      <c r="H13" s="3"/>
      <c r="I13" s="3"/>
      <c r="J13" s="3"/>
      <c r="K13" s="3"/>
      <c r="L13" s="28">
        <v>1.7310000000000001</v>
      </c>
      <c r="M13" s="28"/>
      <c r="N13" s="28">
        <v>1.2090000000000001</v>
      </c>
      <c r="O13" s="28"/>
      <c r="P13" s="28">
        <v>1.306</v>
      </c>
      <c r="Q13" s="28"/>
      <c r="R13" s="28">
        <f t="shared" si="0"/>
        <v>1.4153333333333336</v>
      </c>
      <c r="S13" s="4"/>
      <c r="T13" s="7"/>
      <c r="U13" s="4">
        <f t="shared" si="1"/>
        <v>6424.2857142857165</v>
      </c>
      <c r="V13" s="4">
        <f t="shared" si="2"/>
        <v>6.4242857142857162</v>
      </c>
      <c r="W13" s="3"/>
      <c r="X13" s="3"/>
      <c r="Y13" s="3"/>
      <c r="Z13" s="3"/>
      <c r="AA13" s="3"/>
      <c r="AB13" s="3"/>
      <c r="AC13" s="9">
        <v>10</v>
      </c>
      <c r="AD13" s="10"/>
      <c r="AE13" s="10">
        <v>5.7000000000000002E-2</v>
      </c>
      <c r="AF13" s="10"/>
      <c r="AG13" s="33">
        <f t="shared" si="3"/>
        <v>3.6000000000000004E-2</v>
      </c>
      <c r="AH13" s="3"/>
      <c r="AI13" s="3"/>
      <c r="AJ13" s="3"/>
      <c r="AK13" s="33">
        <v>20</v>
      </c>
      <c r="AL13" s="33">
        <v>3.7000000000000005E-2</v>
      </c>
      <c r="AM13" s="3"/>
    </row>
    <row r="14" spans="1:39" s="11" customFormat="1" ht="17.399999999999999" x14ac:dyDescent="0.3">
      <c r="A14" s="25" t="s">
        <v>12</v>
      </c>
      <c r="B14" s="25"/>
      <c r="C14" s="26" t="s">
        <v>4</v>
      </c>
      <c r="D14" s="3"/>
      <c r="E14" s="3"/>
      <c r="F14" s="3"/>
      <c r="G14" s="3"/>
      <c r="H14" s="3"/>
      <c r="I14" s="3"/>
      <c r="J14" s="3"/>
      <c r="K14" s="3"/>
      <c r="L14" s="28">
        <v>1.8129999999999999</v>
      </c>
      <c r="M14" s="28"/>
      <c r="N14" s="28">
        <v>1.819</v>
      </c>
      <c r="O14" s="28"/>
      <c r="P14" s="28">
        <v>1.8089999999999999</v>
      </c>
      <c r="Q14" s="28"/>
      <c r="R14" s="28">
        <f t="shared" si="0"/>
        <v>1.8136666666666665</v>
      </c>
      <c r="S14" s="4">
        <f>R14/0.0014*30</f>
        <v>38864.28571428571</v>
      </c>
      <c r="T14" s="7">
        <f>(S14-K$6)/1000</f>
        <v>38.839832285714287</v>
      </c>
      <c r="U14" s="4"/>
      <c r="V14" s="4"/>
      <c r="W14" s="3"/>
      <c r="X14" s="3"/>
      <c r="Y14" s="3"/>
      <c r="Z14" s="3"/>
      <c r="AA14" s="3"/>
      <c r="AB14" s="3"/>
      <c r="AC14" s="9">
        <v>20</v>
      </c>
      <c r="AD14" s="9"/>
      <c r="AE14" s="10">
        <v>5.8000000000000003E-2</v>
      </c>
      <c r="AF14" s="10"/>
      <c r="AG14" s="33">
        <f t="shared" si="3"/>
        <v>3.7000000000000005E-2</v>
      </c>
      <c r="AH14" s="3"/>
      <c r="AI14" s="3"/>
      <c r="AJ14" s="3"/>
      <c r="AK14" s="33">
        <v>40</v>
      </c>
      <c r="AL14" s="33">
        <v>3.9999999999999994E-2</v>
      </c>
      <c r="AM14" s="3"/>
    </row>
    <row r="15" spans="1:39" s="11" customFormat="1" ht="17.399999999999999" x14ac:dyDescent="0.3">
      <c r="C15" s="26" t="s">
        <v>5</v>
      </c>
      <c r="D15" s="3"/>
      <c r="E15" s="3"/>
      <c r="F15" s="3"/>
      <c r="G15" s="3"/>
      <c r="H15" s="3"/>
      <c r="I15" s="3"/>
      <c r="J15" s="3"/>
      <c r="K15" s="3"/>
      <c r="L15" s="28">
        <v>1.1839999999999999</v>
      </c>
      <c r="M15" s="28"/>
      <c r="N15" s="28">
        <v>1.161</v>
      </c>
      <c r="O15" s="28"/>
      <c r="P15" s="28">
        <v>1.1859999999999999</v>
      </c>
      <c r="Q15" s="28"/>
      <c r="R15" s="28">
        <f t="shared" si="0"/>
        <v>1.1769999999999998</v>
      </c>
      <c r="S15" s="4"/>
      <c r="T15" s="7"/>
      <c r="U15" s="4">
        <f t="shared" si="1"/>
        <v>4892.1428571428569</v>
      </c>
      <c r="V15" s="4">
        <f t="shared" si="2"/>
        <v>4.8921428571428569</v>
      </c>
      <c r="W15" s="3"/>
      <c r="X15" s="3"/>
      <c r="Y15" s="3"/>
      <c r="Z15" s="3"/>
      <c r="AA15" s="3"/>
      <c r="AB15" s="3"/>
      <c r="AC15" s="9">
        <v>40</v>
      </c>
      <c r="AD15" s="9"/>
      <c r="AE15" s="10">
        <v>6.0999999999999999E-2</v>
      </c>
      <c r="AF15" s="10"/>
      <c r="AG15" s="33">
        <f t="shared" si="3"/>
        <v>3.9999999999999994E-2</v>
      </c>
      <c r="AH15" s="3"/>
      <c r="AI15" s="3"/>
      <c r="AJ15" s="3"/>
      <c r="AK15" s="33">
        <v>80</v>
      </c>
      <c r="AL15" s="33">
        <v>6.699999999999999E-2</v>
      </c>
      <c r="AM15" s="3"/>
    </row>
    <row r="16" spans="1:39" s="11" customFormat="1" ht="17.399999999999999" x14ac:dyDescent="0.3">
      <c r="A16" s="25" t="s">
        <v>15</v>
      </c>
      <c r="B16" s="25"/>
      <c r="C16" s="26" t="s">
        <v>4</v>
      </c>
      <c r="D16" s="3"/>
      <c r="E16" s="3"/>
      <c r="F16" s="3"/>
      <c r="G16" s="3"/>
      <c r="H16" s="3"/>
      <c r="I16" s="3"/>
      <c r="J16" s="3"/>
      <c r="K16" s="3"/>
      <c r="L16" s="28">
        <v>1.706</v>
      </c>
      <c r="M16" s="28"/>
      <c r="N16" s="28">
        <v>1.722</v>
      </c>
      <c r="O16" s="28"/>
      <c r="P16" s="28">
        <v>1.8089999999999999</v>
      </c>
      <c r="Q16" s="28"/>
      <c r="R16" s="28">
        <f t="shared" si="0"/>
        <v>1.7456666666666667</v>
      </c>
      <c r="S16" s="4">
        <f>R16/0.0014*30</f>
        <v>37407.142857142855</v>
      </c>
      <c r="T16" s="7">
        <f>(S16-K$6)/1000</f>
        <v>37.382689428571432</v>
      </c>
      <c r="U16" s="4"/>
      <c r="V16" s="4"/>
      <c r="W16" s="3"/>
      <c r="X16" s="3"/>
      <c r="Y16" s="3"/>
      <c r="Z16" s="3"/>
      <c r="AA16" s="3"/>
      <c r="AB16" s="3"/>
      <c r="AC16" s="9">
        <v>80</v>
      </c>
      <c r="AD16" s="9"/>
      <c r="AE16" s="10">
        <v>8.7999999999999995E-2</v>
      </c>
      <c r="AF16" s="10"/>
      <c r="AG16" s="33">
        <f t="shared" si="3"/>
        <v>6.699999999999999E-2</v>
      </c>
      <c r="AH16" s="3"/>
      <c r="AI16" s="3"/>
      <c r="AJ16" s="3"/>
      <c r="AK16" s="33">
        <v>160</v>
      </c>
      <c r="AL16" s="33">
        <v>0.24800000000000003</v>
      </c>
      <c r="AM16" s="3"/>
    </row>
    <row r="17" spans="1:39" s="11" customFormat="1" ht="17.399999999999999" x14ac:dyDescent="0.3">
      <c r="C17" s="26" t="s">
        <v>5</v>
      </c>
      <c r="D17" s="3"/>
      <c r="E17" s="3"/>
      <c r="F17" s="3"/>
      <c r="G17" s="3"/>
      <c r="H17" s="3"/>
      <c r="I17" s="3"/>
      <c r="J17" s="3"/>
      <c r="K17" s="3"/>
      <c r="L17" s="28">
        <v>1.145</v>
      </c>
      <c r="M17" s="28"/>
      <c r="N17" s="28">
        <v>1.1579999999999999</v>
      </c>
      <c r="O17" s="28"/>
      <c r="P17" s="28">
        <v>1.117</v>
      </c>
      <c r="Q17" s="28"/>
      <c r="R17" s="28">
        <f t="shared" si="0"/>
        <v>1.1399999999999999</v>
      </c>
      <c r="S17" s="4"/>
      <c r="T17" s="7"/>
      <c r="U17" s="4">
        <f t="shared" si="1"/>
        <v>4654.2857142857147</v>
      </c>
      <c r="V17" s="4">
        <f t="shared" si="2"/>
        <v>4.6542857142857148</v>
      </c>
      <c r="W17" s="3"/>
      <c r="X17" s="3"/>
      <c r="Y17" s="3"/>
      <c r="Z17" s="3"/>
      <c r="AA17" s="3"/>
      <c r="AB17" s="3"/>
      <c r="AC17" s="9">
        <v>160</v>
      </c>
      <c r="AD17" s="9"/>
      <c r="AE17" s="10">
        <v>0.26900000000000002</v>
      </c>
      <c r="AF17" s="10"/>
      <c r="AG17" s="33">
        <f t="shared" si="3"/>
        <v>0.24800000000000003</v>
      </c>
      <c r="AH17" s="3"/>
      <c r="AI17" s="3"/>
      <c r="AJ17" s="3"/>
      <c r="AK17" s="3"/>
      <c r="AL17" s="3"/>
      <c r="AM17" s="3"/>
    </row>
    <row r="18" spans="1:39" s="11" customFormat="1" ht="17.399999999999999" x14ac:dyDescent="0.3">
      <c r="A18" s="25" t="s">
        <v>16</v>
      </c>
      <c r="B18" s="25"/>
      <c r="C18" s="26" t="s">
        <v>4</v>
      </c>
      <c r="D18" s="3"/>
      <c r="E18" s="3"/>
      <c r="F18" s="3"/>
      <c r="G18" s="3"/>
      <c r="H18" s="3"/>
      <c r="I18" s="3"/>
      <c r="J18" s="3"/>
      <c r="K18" s="3"/>
      <c r="L18" s="28">
        <v>1.4419999999999999</v>
      </c>
      <c r="M18" s="28"/>
      <c r="N18" s="28">
        <v>1.5409999999999999</v>
      </c>
      <c r="O18" s="28"/>
      <c r="P18" s="28">
        <v>1.476</v>
      </c>
      <c r="Q18" s="28"/>
      <c r="R18" s="28">
        <f t="shared" si="0"/>
        <v>1.4863333333333333</v>
      </c>
      <c r="S18" s="4">
        <f>R18/0.0014*30</f>
        <v>31850.000000000004</v>
      </c>
      <c r="T18" s="7">
        <f>(S18-K$6)/1000</f>
        <v>31.825546571428575</v>
      </c>
      <c r="U18" s="4"/>
      <c r="V18" s="4"/>
      <c r="W18" s="3"/>
      <c r="X18" s="3"/>
      <c r="Y18" s="3"/>
      <c r="Z18" s="3"/>
      <c r="AA18" s="3"/>
      <c r="AB18" s="3"/>
      <c r="AC18" s="10" t="s">
        <v>21</v>
      </c>
      <c r="AD18" s="10"/>
      <c r="AE18" s="10">
        <v>2.1000000000000001E-2</v>
      </c>
      <c r="AF18" s="10"/>
      <c r="AG18" s="33"/>
      <c r="AH18" s="3"/>
      <c r="AI18" s="3"/>
      <c r="AJ18" s="3"/>
      <c r="AK18" s="3"/>
      <c r="AL18" s="3"/>
      <c r="AM18" s="3"/>
    </row>
    <row r="19" spans="1:39" s="11" customFormat="1" ht="17.399999999999999" x14ac:dyDescent="0.3">
      <c r="C19" s="26" t="s">
        <v>5</v>
      </c>
      <c r="D19" s="3"/>
      <c r="E19" s="3"/>
      <c r="F19" s="3"/>
      <c r="G19" s="3"/>
      <c r="H19" s="3"/>
      <c r="I19" s="3"/>
      <c r="J19" s="3"/>
      <c r="K19" s="3"/>
      <c r="L19" s="28">
        <v>1.1339999999999999</v>
      </c>
      <c r="M19" s="28"/>
      <c r="N19" s="28">
        <v>1.2390000000000001</v>
      </c>
      <c r="O19" s="28"/>
      <c r="P19" s="28">
        <v>1.351</v>
      </c>
      <c r="Q19" s="28"/>
      <c r="R19" s="28">
        <f t="shared" si="0"/>
        <v>1.2413333333333334</v>
      </c>
      <c r="S19" s="4"/>
      <c r="T19" s="7"/>
      <c r="U19" s="4">
        <f t="shared" si="1"/>
        <v>5305.7142857142871</v>
      </c>
      <c r="V19" s="4">
        <f t="shared" si="2"/>
        <v>5.3057142857142869</v>
      </c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</row>
    <row r="20" spans="1:39" s="11" customFormat="1" ht="17.399999999999999" x14ac:dyDescent="0.3">
      <c r="A20" s="25" t="s">
        <v>17</v>
      </c>
      <c r="B20" s="25"/>
      <c r="C20" s="26" t="s">
        <v>4</v>
      </c>
      <c r="D20" s="3"/>
      <c r="E20" s="3"/>
      <c r="F20" s="3"/>
      <c r="G20" s="3"/>
      <c r="H20" s="3"/>
      <c r="I20" s="3"/>
      <c r="J20" s="3"/>
      <c r="K20" s="3"/>
      <c r="L20" s="28">
        <v>1.482</v>
      </c>
      <c r="M20" s="28"/>
      <c r="N20" s="28">
        <v>1.569</v>
      </c>
      <c r="O20" s="28"/>
      <c r="P20" s="28">
        <v>1.5840000000000001</v>
      </c>
      <c r="Q20" s="28"/>
      <c r="R20" s="28">
        <f t="shared" si="0"/>
        <v>1.5449999999999999</v>
      </c>
      <c r="S20" s="4">
        <f>R20/0.0014*30</f>
        <v>33107.142857142855</v>
      </c>
      <c r="T20" s="7">
        <f>(S20-K$6)/1000</f>
        <v>33.082689428571427</v>
      </c>
      <c r="U20" s="4"/>
      <c r="V20" s="4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39" s="11" customFormat="1" ht="17.399999999999999" x14ac:dyDescent="0.3">
      <c r="C21" s="26" t="s">
        <v>5</v>
      </c>
      <c r="D21" s="3"/>
      <c r="E21" s="3"/>
      <c r="F21" s="3"/>
      <c r="G21" s="3"/>
      <c r="H21" s="3"/>
      <c r="I21" s="3"/>
      <c r="J21" s="3"/>
      <c r="K21" s="3"/>
      <c r="L21" s="28">
        <v>1.204</v>
      </c>
      <c r="M21" s="28"/>
      <c r="N21" s="28">
        <v>1.1599999999999999</v>
      </c>
      <c r="O21" s="28"/>
      <c r="P21" s="28">
        <v>1.1970000000000001</v>
      </c>
      <c r="Q21" s="28"/>
      <c r="R21" s="28">
        <f t="shared" si="0"/>
        <v>1.1870000000000001</v>
      </c>
      <c r="S21" s="37"/>
      <c r="T21" s="37"/>
      <c r="U21" s="4">
        <f t="shared" si="1"/>
        <v>4956.4285714285725</v>
      </c>
      <c r="V21" s="4">
        <f t="shared" si="2"/>
        <v>4.9564285714285727</v>
      </c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</row>
    <row r="22" spans="1:39" s="11" customFormat="1" x14ac:dyDescent="0.3"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1:39" s="11" customFormat="1" x14ac:dyDescent="0.3"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</row>
    <row r="24" spans="1:39" s="11" customFormat="1" ht="17.399999999999999" x14ac:dyDescent="0.3">
      <c r="B24" s="13" t="s">
        <v>6</v>
      </c>
      <c r="C24" s="1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</row>
    <row r="25" spans="1:39" s="11" customFormat="1" ht="19.2" x14ac:dyDescent="0.3">
      <c r="A25" s="17" t="s">
        <v>35</v>
      </c>
      <c r="B25" s="17"/>
      <c r="C25" s="17"/>
      <c r="D25" s="38" t="s">
        <v>1</v>
      </c>
      <c r="E25" s="39"/>
      <c r="F25" s="39"/>
      <c r="G25" s="39"/>
      <c r="H25" s="39"/>
      <c r="I25" s="38"/>
      <c r="J25" s="21" t="s">
        <v>2</v>
      </c>
      <c r="K25" s="40" t="s">
        <v>28</v>
      </c>
      <c r="L25" s="38" t="s">
        <v>37</v>
      </c>
      <c r="M25" s="38"/>
      <c r="N25" s="38" t="s">
        <v>9</v>
      </c>
      <c r="O25" s="38"/>
      <c r="P25" s="38"/>
      <c r="Q25" s="38"/>
      <c r="R25" s="41" t="s">
        <v>2</v>
      </c>
      <c r="S25" s="37" t="s">
        <v>25</v>
      </c>
      <c r="T25" s="37"/>
      <c r="U25" s="37" t="s">
        <v>27</v>
      </c>
      <c r="V25" s="37"/>
      <c r="W25" s="41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</row>
    <row r="26" spans="1:39" s="11" customFormat="1" ht="17.399999999999999" x14ac:dyDescent="0.3">
      <c r="D26" s="28">
        <v>1</v>
      </c>
      <c r="E26" s="33"/>
      <c r="F26" s="28">
        <v>2</v>
      </c>
      <c r="G26" s="28"/>
      <c r="H26" s="28">
        <v>3</v>
      </c>
      <c r="I26" s="22"/>
      <c r="J26" s="22"/>
      <c r="K26" s="22"/>
      <c r="L26" s="28">
        <v>1</v>
      </c>
      <c r="M26" s="28"/>
      <c r="N26" s="42">
        <v>2</v>
      </c>
      <c r="O26" s="42"/>
      <c r="P26" s="42">
        <v>3</v>
      </c>
      <c r="Q26" s="42"/>
      <c r="R26" s="42"/>
      <c r="S26" s="3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</row>
    <row r="27" spans="1:39" s="11" customFormat="1" ht="18" x14ac:dyDescent="0.35">
      <c r="A27" s="25" t="s">
        <v>10</v>
      </c>
      <c r="B27" s="43"/>
      <c r="C27" s="44" t="s">
        <v>4</v>
      </c>
      <c r="D27" s="28">
        <v>1.351</v>
      </c>
      <c r="E27" s="28"/>
      <c r="F27" s="28">
        <v>1.349</v>
      </c>
      <c r="G27" s="28"/>
      <c r="H27" s="28">
        <v>1.3</v>
      </c>
      <c r="I27" s="22"/>
      <c r="J27" s="28">
        <v>1.333</v>
      </c>
      <c r="K27" s="45">
        <f>J27/0.0016*300</f>
        <v>249937.49999999997</v>
      </c>
      <c r="L27" s="28">
        <v>1.6419999999999999</v>
      </c>
      <c r="M27" s="28"/>
      <c r="N27" s="28">
        <v>1.554</v>
      </c>
      <c r="O27" s="28"/>
      <c r="P27" s="28">
        <v>1.5489999999999999</v>
      </c>
      <c r="Q27" s="28"/>
      <c r="R27" s="28">
        <f>AVERAGE(L27:P27)</f>
        <v>1.5816666666666663</v>
      </c>
      <c r="S27" s="4">
        <f>R27/0.0016*300</f>
        <v>296562.49999999994</v>
      </c>
      <c r="T27" s="8">
        <f>(S27-K$27)/1000</f>
        <v>46.624999999999972</v>
      </c>
      <c r="U27" s="4"/>
      <c r="V27" s="4"/>
      <c r="W27" s="3"/>
      <c r="X27" s="3"/>
      <c r="Y27" s="3"/>
      <c r="Z27" s="3"/>
      <c r="AA27" s="3"/>
      <c r="AB27" s="3"/>
      <c r="AC27" s="46" t="s">
        <v>22</v>
      </c>
      <c r="AD27" s="47"/>
      <c r="AE27" s="47"/>
      <c r="AF27" s="47"/>
      <c r="AG27" s="47"/>
      <c r="AH27" s="3"/>
      <c r="AI27" s="3"/>
      <c r="AJ27" s="3"/>
      <c r="AK27" s="3"/>
      <c r="AL27" s="3"/>
      <c r="AM27" s="3"/>
    </row>
    <row r="28" spans="1:39" s="11" customFormat="1" ht="17.399999999999999" x14ac:dyDescent="0.3">
      <c r="A28" s="25"/>
      <c r="B28" s="43"/>
      <c r="C28" s="44" t="s">
        <v>5</v>
      </c>
      <c r="D28" s="28">
        <v>1.169</v>
      </c>
      <c r="E28" s="28"/>
      <c r="F28" s="28">
        <v>1.1379999999999999</v>
      </c>
      <c r="G28" s="28"/>
      <c r="H28" s="28">
        <v>1.153</v>
      </c>
      <c r="I28" s="22"/>
      <c r="J28" s="28">
        <f>AVERAGE(D28:H28)</f>
        <v>1.1533333333333333</v>
      </c>
      <c r="K28" s="45">
        <f>J28/0.0029*27</f>
        <v>10737.931034482759</v>
      </c>
      <c r="L28" s="28">
        <v>1.504</v>
      </c>
      <c r="M28" s="28"/>
      <c r="N28" s="28">
        <v>1.3859999999999999</v>
      </c>
      <c r="O28" s="28"/>
      <c r="P28" s="28">
        <v>1.468</v>
      </c>
      <c r="Q28" s="28"/>
      <c r="R28" s="28">
        <f t="shared" ref="R28:R42" si="4">AVERAGE(L28:P28)</f>
        <v>1.4526666666666666</v>
      </c>
      <c r="S28" s="4"/>
      <c r="T28" s="8"/>
      <c r="U28" s="4">
        <f>R28/0.0029*27</f>
        <v>13524.827586206897</v>
      </c>
      <c r="V28" s="4">
        <f>(U28-K$28)/1000</f>
        <v>2.7868965517241375</v>
      </c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</row>
    <row r="29" spans="1:39" s="11" customFormat="1" ht="17.399999999999999" x14ac:dyDescent="0.3">
      <c r="A29" s="25" t="s">
        <v>13</v>
      </c>
      <c r="B29" s="43"/>
      <c r="C29" s="26" t="s">
        <v>4</v>
      </c>
      <c r="D29" s="22"/>
      <c r="E29" s="22"/>
      <c r="F29" s="22"/>
      <c r="G29" s="22"/>
      <c r="H29" s="22"/>
      <c r="I29" s="22"/>
      <c r="J29" s="22"/>
      <c r="K29" s="22"/>
      <c r="L29" s="28">
        <v>1.6819999999999999</v>
      </c>
      <c r="M29" s="28"/>
      <c r="N29" s="28">
        <v>1.6870000000000001</v>
      </c>
      <c r="O29" s="28"/>
      <c r="P29" s="28">
        <v>1.766</v>
      </c>
      <c r="Q29" s="28"/>
      <c r="R29" s="28">
        <f t="shared" si="4"/>
        <v>1.7116666666666667</v>
      </c>
      <c r="S29" s="4">
        <f>R29/0.0016*300</f>
        <v>320937.49999999994</v>
      </c>
      <c r="T29" s="8">
        <f>(S29-K$27)/1000</f>
        <v>70.999999999999972</v>
      </c>
      <c r="U29" s="4"/>
      <c r="V29" s="4"/>
      <c r="W29" s="3"/>
      <c r="X29" s="3"/>
      <c r="Y29" s="3"/>
      <c r="Z29" s="3"/>
      <c r="AA29" s="3"/>
      <c r="AB29" s="3"/>
      <c r="AC29" s="32" t="s">
        <v>19</v>
      </c>
      <c r="AD29" s="48"/>
      <c r="AE29" s="48" t="s">
        <v>20</v>
      </c>
      <c r="AF29" s="48"/>
      <c r="AG29" s="4" t="s">
        <v>24</v>
      </c>
      <c r="AH29" s="3"/>
      <c r="AI29" s="3"/>
      <c r="AJ29" s="3"/>
      <c r="AK29" s="33" t="s">
        <v>32</v>
      </c>
      <c r="AL29" s="33" t="s">
        <v>33</v>
      </c>
      <c r="AM29" s="3"/>
    </row>
    <row r="30" spans="1:39" s="11" customFormat="1" ht="17.399999999999999" x14ac:dyDescent="0.3">
      <c r="C30" s="26" t="s">
        <v>5</v>
      </c>
      <c r="D30" s="22"/>
      <c r="E30" s="22"/>
      <c r="F30" s="22"/>
      <c r="G30" s="22"/>
      <c r="H30" s="22"/>
      <c r="I30" s="22"/>
      <c r="J30" s="22"/>
      <c r="K30" s="22"/>
      <c r="L30" s="28">
        <v>1.59</v>
      </c>
      <c r="M30" s="28"/>
      <c r="N30" s="28">
        <v>1.518</v>
      </c>
      <c r="O30" s="28"/>
      <c r="P30" s="28">
        <v>1.343</v>
      </c>
      <c r="Q30" s="28"/>
      <c r="R30" s="28">
        <f t="shared" si="4"/>
        <v>1.4836666666666669</v>
      </c>
      <c r="S30" s="4"/>
      <c r="T30" s="8"/>
      <c r="U30" s="4">
        <f>R30/0.0029*27</f>
        <v>13813.448275862072</v>
      </c>
      <c r="V30" s="4">
        <f>(U30-K$28)/1000</f>
        <v>3.0755172413793135</v>
      </c>
      <c r="W30" s="3"/>
      <c r="X30" s="3"/>
      <c r="Y30" s="3"/>
      <c r="Z30" s="3"/>
      <c r="AA30" s="3"/>
      <c r="AB30" s="3"/>
      <c r="AC30" s="9">
        <v>1.25</v>
      </c>
      <c r="AD30" s="10"/>
      <c r="AE30" s="10">
        <v>0.29599999999999999</v>
      </c>
      <c r="AF30" s="10"/>
      <c r="AG30" s="33">
        <f>AE30-0.159</f>
        <v>0.13699999999999998</v>
      </c>
      <c r="AH30" s="3"/>
      <c r="AI30" s="3"/>
      <c r="AJ30" s="3"/>
      <c r="AK30" s="33">
        <v>10</v>
      </c>
      <c r="AL30" s="33">
        <v>0.372</v>
      </c>
      <c r="AM30" s="3"/>
    </row>
    <row r="31" spans="1:39" s="11" customFormat="1" ht="18" x14ac:dyDescent="0.35">
      <c r="A31" s="25" t="s">
        <v>11</v>
      </c>
      <c r="B31" s="25"/>
      <c r="C31" s="26" t="s">
        <v>4</v>
      </c>
      <c r="D31" s="22"/>
      <c r="E31" s="22"/>
      <c r="F31" s="22"/>
      <c r="G31" s="22"/>
      <c r="H31" s="22"/>
      <c r="I31" s="22"/>
      <c r="J31" s="22"/>
      <c r="K31" s="22"/>
      <c r="L31" s="28">
        <v>1.6950000000000001</v>
      </c>
      <c r="M31" s="28"/>
      <c r="N31" s="28">
        <v>1.706</v>
      </c>
      <c r="O31" s="28"/>
      <c r="P31" s="28">
        <v>1.64</v>
      </c>
      <c r="Q31" s="28"/>
      <c r="R31" s="28">
        <f t="shared" si="4"/>
        <v>1.6803333333333332</v>
      </c>
      <c r="S31" s="4">
        <f>R31/0.0016*300</f>
        <v>315062.5</v>
      </c>
      <c r="T31" s="8">
        <f>(S31-K$27)/1000</f>
        <v>65.125000000000028</v>
      </c>
      <c r="U31" s="4"/>
      <c r="V31" s="4"/>
      <c r="W31" s="3"/>
      <c r="X31" s="3"/>
      <c r="Y31" s="3"/>
      <c r="Z31" s="3"/>
      <c r="AA31" s="3"/>
      <c r="AB31" s="3"/>
      <c r="AC31" s="9">
        <v>2.5</v>
      </c>
      <c r="AD31" s="10"/>
      <c r="AE31" s="10">
        <v>0.316</v>
      </c>
      <c r="AF31" s="10"/>
      <c r="AG31" s="33">
        <f t="shared" ref="AG31:AG37" si="5">AE31-0.159</f>
        <v>0.157</v>
      </c>
      <c r="AH31" s="3"/>
      <c r="AI31" s="3"/>
      <c r="AJ31" s="3"/>
      <c r="AK31" s="33">
        <v>20</v>
      </c>
      <c r="AL31" s="33">
        <v>0.502</v>
      </c>
      <c r="AM31" s="3"/>
    </row>
    <row r="32" spans="1:39" s="11" customFormat="1" ht="17.399999999999999" x14ac:dyDescent="0.3">
      <c r="C32" s="26" t="s">
        <v>5</v>
      </c>
      <c r="D32" s="22"/>
      <c r="E32" s="22"/>
      <c r="F32" s="22"/>
      <c r="G32" s="22"/>
      <c r="H32" s="22"/>
      <c r="I32" s="22"/>
      <c r="J32" s="22"/>
      <c r="K32" s="22"/>
      <c r="L32" s="28">
        <v>1.629</v>
      </c>
      <c r="M32" s="28"/>
      <c r="N32" s="28">
        <v>1.6180000000000001</v>
      </c>
      <c r="O32" s="28"/>
      <c r="P32" s="28">
        <v>1.407</v>
      </c>
      <c r="Q32" s="28"/>
      <c r="R32" s="28">
        <f t="shared" si="4"/>
        <v>1.5513333333333332</v>
      </c>
      <c r="S32" s="4"/>
      <c r="T32" s="8"/>
      <c r="U32" s="4">
        <f>R32/0.0029*27</f>
        <v>14443.448275862069</v>
      </c>
      <c r="V32" s="4">
        <f>(U32-K$28)/1000</f>
        <v>3.7055172413793098</v>
      </c>
      <c r="W32" s="3"/>
      <c r="X32" s="3"/>
      <c r="Y32" s="3"/>
      <c r="Z32" s="3"/>
      <c r="AA32" s="3"/>
      <c r="AB32" s="3"/>
      <c r="AC32" s="9">
        <v>5</v>
      </c>
      <c r="AD32" s="10"/>
      <c r="AE32" s="10">
        <v>1.6E-2</v>
      </c>
      <c r="AF32" s="10"/>
      <c r="AG32" s="33">
        <f t="shared" si="5"/>
        <v>-0.14300000000000002</v>
      </c>
      <c r="AH32" s="3"/>
      <c r="AI32" s="3"/>
      <c r="AJ32" s="3"/>
      <c r="AK32" s="33">
        <v>40</v>
      </c>
      <c r="AL32" s="33">
        <v>0.61</v>
      </c>
      <c r="AM32" s="3"/>
    </row>
    <row r="33" spans="1:39" s="11" customFormat="1" ht="17.399999999999999" x14ac:dyDescent="0.3">
      <c r="A33" s="25" t="s">
        <v>14</v>
      </c>
      <c r="B33" s="25"/>
      <c r="C33" s="26" t="s">
        <v>4</v>
      </c>
      <c r="D33" s="22"/>
      <c r="E33" s="22"/>
      <c r="F33" s="22"/>
      <c r="G33" s="22"/>
      <c r="H33" s="22"/>
      <c r="I33" s="22"/>
      <c r="J33" s="22"/>
      <c r="K33" s="22"/>
      <c r="L33" s="28">
        <v>1.9019999999999999</v>
      </c>
      <c r="M33" s="28"/>
      <c r="N33" s="28">
        <v>1.9</v>
      </c>
      <c r="O33" s="28"/>
      <c r="P33" s="28">
        <v>1.6910000000000001</v>
      </c>
      <c r="Q33" s="28"/>
      <c r="R33" s="28">
        <f t="shared" si="4"/>
        <v>1.8309999999999997</v>
      </c>
      <c r="S33" s="4">
        <f>R33/0.0016*300</f>
        <v>343312.49999999994</v>
      </c>
      <c r="T33" s="8">
        <f>(S33-K$27)/1000</f>
        <v>93.374999999999972</v>
      </c>
      <c r="U33" s="4"/>
      <c r="V33" s="4"/>
      <c r="W33" s="3"/>
      <c r="X33" s="3"/>
      <c r="Y33" s="3"/>
      <c r="Z33" s="3"/>
      <c r="AA33" s="3"/>
      <c r="AB33" s="3"/>
      <c r="AC33" s="9">
        <v>10</v>
      </c>
      <c r="AD33" s="10"/>
      <c r="AE33" s="10">
        <v>0.53100000000000003</v>
      </c>
      <c r="AF33" s="10"/>
      <c r="AG33" s="33">
        <f t="shared" si="5"/>
        <v>0.372</v>
      </c>
      <c r="AH33" s="3"/>
      <c r="AI33" s="3"/>
      <c r="AJ33" s="3"/>
      <c r="AK33" s="33">
        <v>80</v>
      </c>
      <c r="AL33" s="33">
        <v>0.877</v>
      </c>
      <c r="AM33" s="3"/>
    </row>
    <row r="34" spans="1:39" s="11" customFormat="1" ht="17.399999999999999" x14ac:dyDescent="0.3">
      <c r="C34" s="26" t="s">
        <v>5</v>
      </c>
      <c r="D34" s="22"/>
      <c r="E34" s="22"/>
      <c r="F34" s="22"/>
      <c r="G34" s="22"/>
      <c r="H34" s="22"/>
      <c r="I34" s="22"/>
      <c r="J34" s="22"/>
      <c r="K34" s="22"/>
      <c r="L34" s="28">
        <v>1.163</v>
      </c>
      <c r="M34" s="28"/>
      <c r="N34" s="28">
        <v>1.3660000000000001</v>
      </c>
      <c r="O34" s="28"/>
      <c r="P34" s="28">
        <v>1.3560000000000001</v>
      </c>
      <c r="Q34" s="28"/>
      <c r="R34" s="28">
        <f t="shared" si="4"/>
        <v>1.2949999999999999</v>
      </c>
      <c r="S34" s="4"/>
      <c r="T34" s="8"/>
      <c r="U34" s="4">
        <f>R34/0.0029*27</f>
        <v>12056.896551724138</v>
      </c>
      <c r="V34" s="4">
        <f>(U34-K$28)/1000</f>
        <v>1.3189655172413786</v>
      </c>
      <c r="W34" s="3"/>
      <c r="X34" s="3"/>
      <c r="Y34" s="3"/>
      <c r="Z34" s="3"/>
      <c r="AA34" s="3"/>
      <c r="AB34" s="3"/>
      <c r="AC34" s="9">
        <v>20</v>
      </c>
      <c r="AD34" s="9"/>
      <c r="AE34" s="10">
        <v>0.66100000000000003</v>
      </c>
      <c r="AF34" s="10"/>
      <c r="AG34" s="33">
        <f t="shared" si="5"/>
        <v>0.502</v>
      </c>
      <c r="AH34" s="3"/>
      <c r="AI34" s="3"/>
      <c r="AJ34" s="3"/>
      <c r="AK34" s="33">
        <v>160</v>
      </c>
      <c r="AL34" s="33">
        <v>1.0309999999999999</v>
      </c>
      <c r="AM34" s="3"/>
    </row>
    <row r="35" spans="1:39" s="11" customFormat="1" ht="17.399999999999999" x14ac:dyDescent="0.3">
      <c r="A35" s="25" t="s">
        <v>12</v>
      </c>
      <c r="B35" s="25"/>
      <c r="C35" s="26" t="s">
        <v>4</v>
      </c>
      <c r="D35" s="22"/>
      <c r="E35" s="22"/>
      <c r="F35" s="22"/>
      <c r="G35" s="22"/>
      <c r="H35" s="22"/>
      <c r="I35" s="22"/>
      <c r="J35" s="22"/>
      <c r="K35" s="22"/>
      <c r="L35" s="28">
        <v>1.9330000000000001</v>
      </c>
      <c r="M35" s="28"/>
      <c r="N35" s="28">
        <v>1.9710000000000001</v>
      </c>
      <c r="O35" s="28"/>
      <c r="P35" s="28">
        <v>1.9379999999999999</v>
      </c>
      <c r="Q35" s="28"/>
      <c r="R35" s="28">
        <f t="shared" si="4"/>
        <v>1.9473333333333331</v>
      </c>
      <c r="S35" s="4">
        <f>R35/0.0016*300</f>
        <v>365125</v>
      </c>
      <c r="T35" s="8">
        <f>(S35-K$27)/1000</f>
        <v>115.18750000000003</v>
      </c>
      <c r="U35" s="4"/>
      <c r="V35" s="4"/>
      <c r="W35" s="3"/>
      <c r="X35" s="3"/>
      <c r="Y35" s="3"/>
      <c r="Z35" s="3"/>
      <c r="AA35" s="3"/>
      <c r="AB35" s="3"/>
      <c r="AC35" s="9">
        <v>40</v>
      </c>
      <c r="AD35" s="9"/>
      <c r="AE35" s="10">
        <v>0.76900000000000002</v>
      </c>
      <c r="AF35" s="10"/>
      <c r="AG35" s="33">
        <f t="shared" si="5"/>
        <v>0.61</v>
      </c>
      <c r="AH35" s="3"/>
      <c r="AI35" s="3"/>
      <c r="AJ35" s="3"/>
      <c r="AK35" s="3"/>
      <c r="AL35" s="3"/>
      <c r="AM35" s="3"/>
    </row>
    <row r="36" spans="1:39" s="11" customFormat="1" ht="17.399999999999999" x14ac:dyDescent="0.3">
      <c r="C36" s="26" t="s">
        <v>5</v>
      </c>
      <c r="D36" s="22"/>
      <c r="E36" s="22"/>
      <c r="F36" s="22"/>
      <c r="G36" s="22"/>
      <c r="H36" s="22"/>
      <c r="I36" s="22"/>
      <c r="J36" s="22"/>
      <c r="K36" s="22"/>
      <c r="L36" s="28">
        <v>1.625</v>
      </c>
      <c r="M36" s="28"/>
      <c r="N36" s="28">
        <v>1.78</v>
      </c>
      <c r="O36" s="28"/>
      <c r="P36" s="28">
        <v>1.7989999999999999</v>
      </c>
      <c r="Q36" s="28"/>
      <c r="R36" s="28">
        <f t="shared" si="4"/>
        <v>1.7346666666666668</v>
      </c>
      <c r="S36" s="4"/>
      <c r="T36" s="8"/>
      <c r="U36" s="4">
        <f>R36/0.0029*27</f>
        <v>16150.34482758621</v>
      </c>
      <c r="V36" s="4">
        <f>(U36-K$28)/1000</f>
        <v>5.4124137931034513</v>
      </c>
      <c r="W36" s="3"/>
      <c r="X36" s="3"/>
      <c r="Y36" s="3"/>
      <c r="Z36" s="3"/>
      <c r="AA36" s="3"/>
      <c r="AB36" s="3"/>
      <c r="AC36" s="9">
        <v>80</v>
      </c>
      <c r="AD36" s="9"/>
      <c r="AE36" s="10">
        <v>1.036</v>
      </c>
      <c r="AF36" s="10"/>
      <c r="AG36" s="33">
        <f t="shared" si="5"/>
        <v>0.877</v>
      </c>
      <c r="AH36" s="3"/>
      <c r="AI36" s="3"/>
      <c r="AJ36" s="3"/>
      <c r="AK36" s="3"/>
      <c r="AL36" s="3"/>
      <c r="AM36" s="3"/>
    </row>
    <row r="37" spans="1:39" s="11" customFormat="1" ht="17.399999999999999" x14ac:dyDescent="0.3">
      <c r="A37" s="25" t="s">
        <v>15</v>
      </c>
      <c r="B37" s="25"/>
      <c r="C37" s="26" t="s">
        <v>4</v>
      </c>
      <c r="D37" s="22"/>
      <c r="E37" s="22"/>
      <c r="F37" s="22"/>
      <c r="G37" s="22"/>
      <c r="H37" s="22"/>
      <c r="I37" s="22"/>
      <c r="J37" s="22"/>
      <c r="K37" s="22"/>
      <c r="L37" s="28">
        <v>1.843</v>
      </c>
      <c r="M37" s="28"/>
      <c r="N37" s="28">
        <v>1.853</v>
      </c>
      <c r="O37" s="28"/>
      <c r="P37" s="28">
        <v>1.857</v>
      </c>
      <c r="Q37" s="28"/>
      <c r="R37" s="28">
        <f t="shared" si="4"/>
        <v>1.851</v>
      </c>
      <c r="S37" s="4">
        <f>R37/0.0016*300</f>
        <v>347062.5</v>
      </c>
      <c r="T37" s="8">
        <f>(S37-K$27)/1000</f>
        <v>97.125000000000028</v>
      </c>
      <c r="U37" s="4"/>
      <c r="V37" s="4"/>
      <c r="W37" s="3"/>
      <c r="X37" s="3"/>
      <c r="Y37" s="3"/>
      <c r="Z37" s="3"/>
      <c r="AA37" s="3"/>
      <c r="AB37" s="3"/>
      <c r="AC37" s="9">
        <v>160</v>
      </c>
      <c r="AD37" s="9"/>
      <c r="AE37" s="10">
        <v>1.19</v>
      </c>
      <c r="AF37" s="10"/>
      <c r="AG37" s="33">
        <f t="shared" si="5"/>
        <v>1.0309999999999999</v>
      </c>
      <c r="AH37" s="3"/>
      <c r="AI37" s="3"/>
      <c r="AJ37" s="3"/>
      <c r="AK37" s="3"/>
      <c r="AL37" s="3"/>
      <c r="AM37" s="3"/>
    </row>
    <row r="38" spans="1:39" s="11" customFormat="1" ht="17.399999999999999" x14ac:dyDescent="0.3">
      <c r="C38" s="26" t="s">
        <v>5</v>
      </c>
      <c r="D38" s="22"/>
      <c r="E38" s="22"/>
      <c r="F38" s="22"/>
      <c r="G38" s="22"/>
      <c r="H38" s="22"/>
      <c r="I38" s="22"/>
      <c r="J38" s="22"/>
      <c r="K38" s="22"/>
      <c r="L38" s="28">
        <v>1.2509999999999999</v>
      </c>
      <c r="M38" s="28"/>
      <c r="N38" s="28">
        <v>1.294</v>
      </c>
      <c r="O38" s="28"/>
      <c r="P38" s="28">
        <v>1.274</v>
      </c>
      <c r="Q38" s="28"/>
      <c r="R38" s="28">
        <f t="shared" si="4"/>
        <v>1.2729999999999999</v>
      </c>
      <c r="S38" s="4"/>
      <c r="T38" s="8"/>
      <c r="U38" s="4">
        <f>R38/0.0029*27</f>
        <v>11852.068965517241</v>
      </c>
      <c r="V38" s="4">
        <f>(U38-K$28)/1000</f>
        <v>1.1141379310344819</v>
      </c>
      <c r="W38" s="3"/>
      <c r="X38" s="3"/>
      <c r="Y38" s="3"/>
      <c r="Z38" s="3"/>
      <c r="AA38" s="3"/>
      <c r="AB38" s="3"/>
      <c r="AC38" s="10" t="s">
        <v>21</v>
      </c>
      <c r="AD38" s="10"/>
      <c r="AE38" s="10">
        <v>0.159</v>
      </c>
      <c r="AF38" s="10"/>
      <c r="AG38" s="33"/>
      <c r="AH38" s="3"/>
      <c r="AI38" s="3"/>
      <c r="AJ38" s="3"/>
      <c r="AK38" s="3"/>
      <c r="AL38" s="3"/>
      <c r="AM38" s="3"/>
    </row>
    <row r="39" spans="1:39" s="11" customFormat="1" ht="17.399999999999999" x14ac:dyDescent="0.3">
      <c r="A39" s="25" t="s">
        <v>16</v>
      </c>
      <c r="B39" s="25"/>
      <c r="C39" s="26" t="s">
        <v>4</v>
      </c>
      <c r="D39" s="22"/>
      <c r="E39" s="22"/>
      <c r="F39" s="22"/>
      <c r="G39" s="22"/>
      <c r="H39" s="22"/>
      <c r="I39" s="22"/>
      <c r="J39" s="22"/>
      <c r="K39" s="22"/>
      <c r="L39" s="28">
        <v>1.6359999999999999</v>
      </c>
      <c r="M39" s="28"/>
      <c r="N39" s="28">
        <v>1.696</v>
      </c>
      <c r="O39" s="28"/>
      <c r="P39" s="28">
        <v>1.702</v>
      </c>
      <c r="Q39" s="28"/>
      <c r="R39" s="28">
        <f t="shared" si="4"/>
        <v>1.6779999999999999</v>
      </c>
      <c r="S39" s="4">
        <f>R39/0.0016*300</f>
        <v>314625</v>
      </c>
      <c r="T39" s="8">
        <f>(S39-K$27)/1000</f>
        <v>64.687500000000028</v>
      </c>
      <c r="U39" s="4"/>
      <c r="V39" s="4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</row>
    <row r="40" spans="1:39" s="11" customFormat="1" ht="17.399999999999999" x14ac:dyDescent="0.3">
      <c r="C40" s="26" t="s">
        <v>5</v>
      </c>
      <c r="D40" s="22"/>
      <c r="E40" s="22"/>
      <c r="F40" s="22"/>
      <c r="G40" s="22"/>
      <c r="H40" s="22"/>
      <c r="I40" s="22"/>
      <c r="J40" s="22"/>
      <c r="K40" s="22"/>
      <c r="L40" s="28">
        <v>1.411</v>
      </c>
      <c r="M40" s="28"/>
      <c r="N40" s="28">
        <v>1.458</v>
      </c>
      <c r="O40" s="28"/>
      <c r="P40" s="28">
        <v>1.452</v>
      </c>
      <c r="Q40" s="28"/>
      <c r="R40" s="28">
        <f t="shared" si="4"/>
        <v>1.4403333333333332</v>
      </c>
      <c r="S40" s="4"/>
      <c r="T40" s="8"/>
      <c r="U40" s="4">
        <f>R40/0.0029*27</f>
        <v>13410</v>
      </c>
      <c r="V40" s="4">
        <f>(U40-K$28)/1000</f>
        <v>2.6720689655172412</v>
      </c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</row>
    <row r="41" spans="1:39" s="11" customFormat="1" ht="17.399999999999999" x14ac:dyDescent="0.3">
      <c r="A41" s="25" t="s">
        <v>17</v>
      </c>
      <c r="B41" s="25"/>
      <c r="C41" s="26" t="s">
        <v>4</v>
      </c>
      <c r="D41" s="22"/>
      <c r="E41" s="22"/>
      <c r="F41" s="22"/>
      <c r="G41" s="22"/>
      <c r="H41" s="22"/>
      <c r="I41" s="22"/>
      <c r="J41" s="22"/>
      <c r="K41" s="22"/>
      <c r="L41" s="28">
        <v>1.7130000000000001</v>
      </c>
      <c r="M41" s="28"/>
      <c r="N41" s="28">
        <v>1.7250000000000001</v>
      </c>
      <c r="O41" s="28"/>
      <c r="P41" s="28">
        <v>1.6259999999999999</v>
      </c>
      <c r="Q41" s="28"/>
      <c r="R41" s="28">
        <f t="shared" si="4"/>
        <v>1.6879999999999999</v>
      </c>
      <c r="S41" s="4">
        <f>R41/0.0016*300</f>
        <v>316500</v>
      </c>
      <c r="T41" s="8">
        <f>(S41-K$27)/1000</f>
        <v>66.562500000000028</v>
      </c>
      <c r="U41" s="4"/>
      <c r="V41" s="4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</row>
    <row r="42" spans="1:39" s="11" customFormat="1" ht="17.399999999999999" x14ac:dyDescent="0.3">
      <c r="C42" s="26" t="s">
        <v>5</v>
      </c>
      <c r="D42" s="22"/>
      <c r="E42" s="22"/>
      <c r="F42" s="22"/>
      <c r="G42" s="22"/>
      <c r="H42" s="22"/>
      <c r="I42" s="22"/>
      <c r="J42" s="22"/>
      <c r="K42" s="22"/>
      <c r="L42" s="28">
        <v>1.9379999999999999</v>
      </c>
      <c r="M42" s="28"/>
      <c r="N42" s="28">
        <v>1.85</v>
      </c>
      <c r="O42" s="28"/>
      <c r="P42" s="28">
        <v>1.8009999999999999</v>
      </c>
      <c r="Q42" s="28"/>
      <c r="R42" s="28">
        <f t="shared" si="4"/>
        <v>1.8630000000000002</v>
      </c>
      <c r="S42" s="4"/>
      <c r="T42" s="8"/>
      <c r="U42" s="4">
        <f>R42/0.0029*27</f>
        <v>17345.172413793105</v>
      </c>
      <c r="V42" s="4">
        <f>(U42-K$28)/1000</f>
        <v>6.6072413793103459</v>
      </c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</row>
    <row r="43" spans="1:39" s="11" customFormat="1" x14ac:dyDescent="0.3"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</row>
    <row r="44" spans="1:39" s="11" customFormat="1" ht="15.6" x14ac:dyDescent="0.3"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49"/>
      <c r="AH44" s="49"/>
      <c r="AI44" s="50"/>
      <c r="AJ44" s="50"/>
      <c r="AK44" s="3"/>
      <c r="AL44" s="3"/>
      <c r="AM44" s="3"/>
    </row>
    <row r="45" spans="1:39" s="11" customFormat="1" ht="17.399999999999999" x14ac:dyDescent="0.3">
      <c r="B45" s="13" t="s">
        <v>7</v>
      </c>
      <c r="C45" s="1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49"/>
      <c r="AH45" s="49"/>
      <c r="AI45" s="50"/>
      <c r="AJ45" s="50"/>
      <c r="AK45" s="3"/>
      <c r="AL45" s="3"/>
      <c r="AM45" s="3"/>
    </row>
    <row r="46" spans="1:39" s="11" customFormat="1" ht="17.399999999999999" x14ac:dyDescent="0.3">
      <c r="A46" s="15" t="s">
        <v>3</v>
      </c>
      <c r="B46" s="15"/>
      <c r="C46" s="15"/>
      <c r="D46" s="51" t="s">
        <v>1</v>
      </c>
      <c r="E46" s="51"/>
      <c r="F46" s="51"/>
      <c r="G46" s="51"/>
      <c r="H46" s="51"/>
      <c r="I46" s="38"/>
      <c r="J46" s="41" t="s">
        <v>2</v>
      </c>
      <c r="K46" s="40" t="s">
        <v>26</v>
      </c>
      <c r="L46" s="51" t="s">
        <v>8</v>
      </c>
      <c r="M46" s="51"/>
      <c r="N46" s="51"/>
      <c r="O46" s="51"/>
      <c r="P46" s="51"/>
      <c r="Q46" s="38"/>
      <c r="R46" s="41" t="s">
        <v>2</v>
      </c>
      <c r="S46" s="4" t="s">
        <v>25</v>
      </c>
      <c r="T46" s="4"/>
      <c r="U46" s="4" t="s">
        <v>27</v>
      </c>
      <c r="V46" s="4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49"/>
      <c r="AH46" s="49"/>
      <c r="AI46" s="50"/>
      <c r="AJ46" s="50"/>
      <c r="AK46" s="3"/>
      <c r="AL46" s="3"/>
      <c r="AM46" s="3"/>
    </row>
    <row r="47" spans="1:39" s="11" customFormat="1" ht="25.8" customHeight="1" x14ac:dyDescent="0.35">
      <c r="A47" s="25" t="s">
        <v>10</v>
      </c>
      <c r="B47" s="25"/>
      <c r="C47" s="26" t="s">
        <v>4</v>
      </c>
      <c r="D47" s="28">
        <v>0.77500000000000002</v>
      </c>
      <c r="E47" s="28"/>
      <c r="F47" s="28">
        <v>0.78500000000000003</v>
      </c>
      <c r="G47" s="28"/>
      <c r="H47" s="28">
        <v>0.70099999999999996</v>
      </c>
      <c r="I47" s="28"/>
      <c r="J47" s="28">
        <v>0.754</v>
      </c>
      <c r="K47" s="45">
        <f>J47/0.0016*300</f>
        <v>141375</v>
      </c>
      <c r="L47" s="28">
        <v>1.093</v>
      </c>
      <c r="M47" s="28"/>
      <c r="N47" s="28">
        <v>1.099</v>
      </c>
      <c r="O47" s="28"/>
      <c r="P47" s="28">
        <v>1.101</v>
      </c>
      <c r="Q47" s="28"/>
      <c r="R47" s="45">
        <f>AVERAGE(L47:P47)</f>
        <v>1.0976666666666668</v>
      </c>
      <c r="S47" s="4">
        <f>R47/0.0016*300</f>
        <v>205812.50000000003</v>
      </c>
      <c r="T47" s="4">
        <f>(S47-K$47)/1000</f>
        <v>64.437500000000028</v>
      </c>
      <c r="U47" s="4"/>
      <c r="V47" s="4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49"/>
      <c r="AH47" s="49"/>
      <c r="AI47" s="50"/>
      <c r="AJ47" s="50"/>
      <c r="AK47" s="3"/>
      <c r="AL47" s="3"/>
      <c r="AM47" s="3"/>
    </row>
    <row r="48" spans="1:39" s="11" customFormat="1" ht="17.399999999999999" x14ac:dyDescent="0.3">
      <c r="A48" s="30"/>
      <c r="B48" s="30"/>
      <c r="C48" s="26" t="s">
        <v>5</v>
      </c>
      <c r="D48" s="28">
        <v>0.96499999999999997</v>
      </c>
      <c r="E48" s="28"/>
      <c r="F48" s="28">
        <v>0.94299999999999995</v>
      </c>
      <c r="G48" s="28"/>
      <c r="H48" s="28">
        <v>0.89600000000000002</v>
      </c>
      <c r="I48" s="28"/>
      <c r="J48" s="28">
        <v>0.93500000000000005</v>
      </c>
      <c r="K48" s="45">
        <f>J48/0.0029*27</f>
        <v>8705.1724137931051</v>
      </c>
      <c r="L48" s="28">
        <v>1.2609999999999999</v>
      </c>
      <c r="M48" s="28"/>
      <c r="N48" s="28">
        <v>1.232</v>
      </c>
      <c r="O48" s="28"/>
      <c r="P48" s="28">
        <v>1.198</v>
      </c>
      <c r="Q48" s="28"/>
      <c r="R48" s="45">
        <f t="shared" ref="R48:R62" si="6">AVERAGE(L48:P48)</f>
        <v>1.2303333333333333</v>
      </c>
      <c r="S48" s="4"/>
      <c r="T48" s="4"/>
      <c r="U48" s="4">
        <f>R48/0.0029*27</f>
        <v>11454.827586206897</v>
      </c>
      <c r="V48" s="4">
        <f>(U48-K$48)/1000</f>
        <v>2.7496551724137919</v>
      </c>
      <c r="W48" s="3"/>
      <c r="X48" s="3"/>
      <c r="Y48" s="3"/>
      <c r="Z48" s="3"/>
      <c r="AA48" s="3"/>
      <c r="AB48" s="3"/>
      <c r="AC48" s="3"/>
      <c r="AD48" s="3"/>
      <c r="AE48" s="3"/>
      <c r="AF48" s="3"/>
      <c r="AG48" s="49"/>
      <c r="AH48" s="49"/>
      <c r="AI48" s="50"/>
      <c r="AJ48" s="50"/>
      <c r="AK48" s="3"/>
      <c r="AL48" s="3"/>
      <c r="AM48" s="3"/>
    </row>
    <row r="49" spans="1:39" s="11" customFormat="1" ht="17.399999999999999" x14ac:dyDescent="0.3">
      <c r="A49" s="30" t="s">
        <v>13</v>
      </c>
      <c r="B49" s="30"/>
      <c r="C49" s="26" t="s">
        <v>4</v>
      </c>
      <c r="D49" s="22"/>
      <c r="E49" s="22"/>
      <c r="F49" s="22"/>
      <c r="G49" s="22"/>
      <c r="H49" s="22"/>
      <c r="I49" s="22"/>
      <c r="J49" s="22"/>
      <c r="K49" s="22"/>
      <c r="L49" s="28">
        <v>1.3089999999999999</v>
      </c>
      <c r="M49" s="28"/>
      <c r="N49" s="28">
        <v>1.3169999999999999</v>
      </c>
      <c r="O49" s="28"/>
      <c r="P49" s="28">
        <v>1.325</v>
      </c>
      <c r="Q49" s="28"/>
      <c r="R49" s="45">
        <f t="shared" si="6"/>
        <v>1.3169999999999999</v>
      </c>
      <c r="S49" s="4">
        <f t="shared" ref="S49:S61" si="7">R49/0.0016*300</f>
        <v>246937.49999999997</v>
      </c>
      <c r="T49" s="4">
        <f>(S49-K$47)/1000</f>
        <v>105.56249999999997</v>
      </c>
      <c r="U49" s="4"/>
      <c r="V49" s="4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49"/>
      <c r="AH49" s="49"/>
      <c r="AI49" s="50"/>
      <c r="AJ49" s="50"/>
      <c r="AK49" s="3"/>
      <c r="AL49" s="3"/>
      <c r="AM49" s="3"/>
    </row>
    <row r="50" spans="1:39" s="11" customFormat="1" ht="17.399999999999999" x14ac:dyDescent="0.3">
      <c r="A50" s="20"/>
      <c r="B50" s="20"/>
      <c r="C50" s="26" t="s">
        <v>5</v>
      </c>
      <c r="D50" s="22"/>
      <c r="E50" s="22"/>
      <c r="F50" s="22"/>
      <c r="G50" s="22"/>
      <c r="H50" s="22"/>
      <c r="I50" s="22"/>
      <c r="J50" s="22"/>
      <c r="K50" s="22"/>
      <c r="L50" s="28">
        <v>1.0960000000000001</v>
      </c>
      <c r="M50" s="28"/>
      <c r="N50" s="28">
        <v>1.163</v>
      </c>
      <c r="O50" s="28"/>
      <c r="P50" s="28">
        <v>1.196</v>
      </c>
      <c r="Q50" s="28"/>
      <c r="R50" s="45">
        <f t="shared" si="6"/>
        <v>1.1516666666666666</v>
      </c>
      <c r="S50" s="4"/>
      <c r="T50" s="4"/>
      <c r="U50" s="4">
        <f t="shared" ref="U50:U62" si="8">R50/0.0029*27</f>
        <v>10722.413793103447</v>
      </c>
      <c r="V50" s="4">
        <f>(U50-K$48)/1000</f>
        <v>2.0172413793103425</v>
      </c>
      <c r="W50" s="3"/>
      <c r="X50" s="3"/>
      <c r="Y50" s="3"/>
      <c r="Z50" s="3"/>
      <c r="AA50" s="3"/>
      <c r="AB50" s="3"/>
      <c r="AC50" s="3"/>
      <c r="AD50" s="3"/>
      <c r="AE50" s="3"/>
      <c r="AF50" s="3"/>
      <c r="AG50" s="49"/>
      <c r="AH50" s="49"/>
      <c r="AI50" s="50"/>
      <c r="AJ50" s="50"/>
      <c r="AK50" s="3"/>
      <c r="AL50" s="3"/>
      <c r="AM50" s="3"/>
    </row>
    <row r="51" spans="1:39" s="11" customFormat="1" ht="18" x14ac:dyDescent="0.35">
      <c r="A51" s="25" t="s">
        <v>11</v>
      </c>
      <c r="B51" s="25"/>
      <c r="C51" s="26" t="s">
        <v>4</v>
      </c>
      <c r="D51" s="22"/>
      <c r="E51" s="22"/>
      <c r="F51" s="22"/>
      <c r="G51" s="22"/>
      <c r="H51" s="22"/>
      <c r="I51" s="22"/>
      <c r="J51" s="22"/>
      <c r="K51" s="22"/>
      <c r="L51" s="28">
        <v>1.3280000000000001</v>
      </c>
      <c r="M51" s="28"/>
      <c r="N51" s="28">
        <v>1.339</v>
      </c>
      <c r="O51" s="28"/>
      <c r="P51" s="28">
        <v>1.306</v>
      </c>
      <c r="Q51" s="28"/>
      <c r="R51" s="45">
        <f t="shared" si="6"/>
        <v>1.3243333333333334</v>
      </c>
      <c r="S51" s="4">
        <f t="shared" si="7"/>
        <v>248312.49999999997</v>
      </c>
      <c r="T51" s="4">
        <f>(S51-K$47)/1000</f>
        <v>106.93749999999997</v>
      </c>
      <c r="U51" s="4"/>
      <c r="V51" s="4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49"/>
      <c r="AH51" s="49"/>
      <c r="AI51" s="50"/>
      <c r="AJ51" s="50"/>
      <c r="AK51" s="3"/>
      <c r="AL51" s="3"/>
      <c r="AM51" s="3"/>
    </row>
    <row r="52" spans="1:39" s="11" customFormat="1" ht="17.399999999999999" x14ac:dyDescent="0.3">
      <c r="A52" s="20"/>
      <c r="B52" s="20"/>
      <c r="C52" s="26" t="s">
        <v>5</v>
      </c>
      <c r="D52" s="22"/>
      <c r="E52" s="22"/>
      <c r="F52" s="22"/>
      <c r="G52" s="22"/>
      <c r="H52" s="22"/>
      <c r="I52" s="22"/>
      <c r="J52" s="22"/>
      <c r="K52" s="22"/>
      <c r="L52" s="28">
        <v>1.2490000000000001</v>
      </c>
      <c r="M52" s="28"/>
      <c r="N52" s="28">
        <v>1.1479999999999999</v>
      </c>
      <c r="O52" s="28"/>
      <c r="P52" s="28">
        <v>1.194</v>
      </c>
      <c r="Q52" s="28"/>
      <c r="R52" s="45">
        <f t="shared" si="6"/>
        <v>1.1970000000000001</v>
      </c>
      <c r="S52" s="4"/>
      <c r="T52" s="4"/>
      <c r="U52" s="4">
        <f t="shared" si="8"/>
        <v>11144.482758620692</v>
      </c>
      <c r="V52" s="4">
        <f>(U52-K$48)/1000</f>
        <v>2.4393103448275868</v>
      </c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</row>
    <row r="53" spans="1:39" s="11" customFormat="1" ht="17.399999999999999" x14ac:dyDescent="0.3">
      <c r="A53" s="30" t="s">
        <v>14</v>
      </c>
      <c r="B53" s="30"/>
      <c r="C53" s="26" t="s">
        <v>4</v>
      </c>
      <c r="D53" s="22"/>
      <c r="E53" s="22"/>
      <c r="F53" s="22"/>
      <c r="G53" s="22"/>
      <c r="H53" s="22"/>
      <c r="I53" s="22"/>
      <c r="J53" s="22"/>
      <c r="K53" s="22"/>
      <c r="L53" s="28">
        <v>1.363</v>
      </c>
      <c r="M53" s="28"/>
      <c r="N53" s="28">
        <v>1.369</v>
      </c>
      <c r="O53" s="28"/>
      <c r="P53" s="28">
        <v>1.2869999999999999</v>
      </c>
      <c r="Q53" s="28"/>
      <c r="R53" s="45">
        <f t="shared" si="6"/>
        <v>1.3396666666666668</v>
      </c>
      <c r="S53" s="4">
        <f t="shared" si="7"/>
        <v>251187.50000000003</v>
      </c>
      <c r="T53" s="4">
        <f>(S53-K$47)/1000</f>
        <v>109.81250000000003</v>
      </c>
      <c r="U53" s="4"/>
      <c r="V53" s="4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</row>
    <row r="54" spans="1:39" s="11" customFormat="1" ht="17.399999999999999" x14ac:dyDescent="0.3">
      <c r="A54" s="20"/>
      <c r="B54" s="20"/>
      <c r="C54" s="26" t="s">
        <v>5</v>
      </c>
      <c r="D54" s="22"/>
      <c r="E54" s="22"/>
      <c r="F54" s="22"/>
      <c r="G54" s="22"/>
      <c r="H54" s="22"/>
      <c r="I54" s="22"/>
      <c r="J54" s="22"/>
      <c r="K54" s="22"/>
      <c r="L54" s="28">
        <v>0.93</v>
      </c>
      <c r="M54" s="28"/>
      <c r="N54" s="28">
        <v>0.80900000000000005</v>
      </c>
      <c r="O54" s="28"/>
      <c r="P54" s="28">
        <v>0.95099999999999996</v>
      </c>
      <c r="Q54" s="28"/>
      <c r="R54" s="45">
        <f t="shared" si="6"/>
        <v>0.89666666666666661</v>
      </c>
      <c r="S54" s="4"/>
      <c r="T54" s="4"/>
      <c r="U54" s="4">
        <f t="shared" si="8"/>
        <v>8348.2758620689656</v>
      </c>
      <c r="V54" s="4">
        <f>(U54-K$48)/1000</f>
        <v>-0.35689655172413948</v>
      </c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</row>
    <row r="55" spans="1:39" s="11" customFormat="1" ht="17.399999999999999" x14ac:dyDescent="0.3">
      <c r="A55" s="25" t="s">
        <v>12</v>
      </c>
      <c r="B55" s="25"/>
      <c r="C55" s="26" t="s">
        <v>4</v>
      </c>
      <c r="D55" s="22"/>
      <c r="E55" s="22"/>
      <c r="F55" s="22"/>
      <c r="G55" s="22"/>
      <c r="H55" s="22"/>
      <c r="I55" s="22"/>
      <c r="J55" s="22"/>
      <c r="K55" s="22"/>
      <c r="L55" s="28">
        <v>1.4179999999999999</v>
      </c>
      <c r="M55" s="28"/>
      <c r="N55" s="28">
        <v>1.425</v>
      </c>
      <c r="O55" s="28"/>
      <c r="P55" s="28">
        <v>1.4139999999999999</v>
      </c>
      <c r="Q55" s="28"/>
      <c r="R55" s="45">
        <f t="shared" si="6"/>
        <v>1.4189999999999998</v>
      </c>
      <c r="S55" s="4">
        <f t="shared" si="7"/>
        <v>266062.49999999994</v>
      </c>
      <c r="T55" s="4">
        <f>(S55-K$47)/1000</f>
        <v>124.68749999999994</v>
      </c>
      <c r="U55" s="4"/>
      <c r="V55" s="4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</row>
    <row r="56" spans="1:39" s="11" customFormat="1" ht="17.399999999999999" x14ac:dyDescent="0.3">
      <c r="A56" s="20"/>
      <c r="B56" s="20"/>
      <c r="C56" s="26" t="s">
        <v>5</v>
      </c>
      <c r="D56" s="22"/>
      <c r="E56" s="22"/>
      <c r="F56" s="22"/>
      <c r="G56" s="22"/>
      <c r="H56" s="22"/>
      <c r="I56" s="22"/>
      <c r="J56" s="22"/>
      <c r="K56" s="22"/>
      <c r="L56" s="28">
        <v>0.92200000000000004</v>
      </c>
      <c r="M56" s="28"/>
      <c r="N56" s="28">
        <v>0.874</v>
      </c>
      <c r="O56" s="28"/>
      <c r="P56" s="28">
        <v>0.81699999999999995</v>
      </c>
      <c r="Q56" s="28"/>
      <c r="R56" s="45">
        <f t="shared" si="6"/>
        <v>0.871</v>
      </c>
      <c r="S56" s="4"/>
      <c r="T56" s="4"/>
      <c r="U56" s="4">
        <f t="shared" si="8"/>
        <v>8109.310344827587</v>
      </c>
      <c r="V56" s="4">
        <f>(U56-K$48)/1000</f>
        <v>-0.59586206896551808</v>
      </c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</row>
    <row r="57" spans="1:39" s="11" customFormat="1" ht="17.399999999999999" x14ac:dyDescent="0.3">
      <c r="A57" s="25" t="s">
        <v>15</v>
      </c>
      <c r="B57" s="25"/>
      <c r="C57" s="26" t="s">
        <v>4</v>
      </c>
      <c r="D57" s="22"/>
      <c r="E57" s="22"/>
      <c r="F57" s="22"/>
      <c r="G57" s="22"/>
      <c r="H57" s="22"/>
      <c r="I57" s="22"/>
      <c r="J57" s="22"/>
      <c r="K57" s="22"/>
      <c r="L57" s="28">
        <v>1.3129999999999999</v>
      </c>
      <c r="M57" s="28"/>
      <c r="N57" s="28">
        <v>1.3009999999999999</v>
      </c>
      <c r="O57" s="28"/>
      <c r="P57" s="28">
        <v>1.286</v>
      </c>
      <c r="Q57" s="28"/>
      <c r="R57" s="45">
        <f t="shared" si="6"/>
        <v>1.3</v>
      </c>
      <c r="S57" s="4">
        <f t="shared" si="7"/>
        <v>243750</v>
      </c>
      <c r="T57" s="4">
        <f>(S57-K$47)/1000</f>
        <v>102.375</v>
      </c>
      <c r="U57" s="4"/>
      <c r="V57" s="4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</row>
    <row r="58" spans="1:39" s="11" customFormat="1" ht="17.399999999999999" x14ac:dyDescent="0.3">
      <c r="A58" s="20"/>
      <c r="B58" s="20"/>
      <c r="C58" s="26" t="s">
        <v>5</v>
      </c>
      <c r="D58" s="22"/>
      <c r="E58" s="22"/>
      <c r="F58" s="22"/>
      <c r="G58" s="22"/>
      <c r="H58" s="22"/>
      <c r="I58" s="22"/>
      <c r="J58" s="22"/>
      <c r="K58" s="22"/>
      <c r="L58" s="28">
        <v>0.73099999999999998</v>
      </c>
      <c r="M58" s="28"/>
      <c r="N58" s="28">
        <v>0.75700000000000001</v>
      </c>
      <c r="O58" s="28"/>
      <c r="P58" s="28">
        <v>0.84099999999999997</v>
      </c>
      <c r="Q58" s="28"/>
      <c r="R58" s="45">
        <f t="shared" si="6"/>
        <v>0.77633333333333321</v>
      </c>
      <c r="S58" s="4"/>
      <c r="T58" s="4"/>
      <c r="U58" s="4">
        <f t="shared" si="8"/>
        <v>7227.9310344827582</v>
      </c>
      <c r="V58" s="4">
        <f>(U58-K$48)/1000</f>
        <v>-1.4772413793103469</v>
      </c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</row>
    <row r="59" spans="1:39" s="11" customFormat="1" ht="17.399999999999999" x14ac:dyDescent="0.3">
      <c r="A59" s="25" t="s">
        <v>16</v>
      </c>
      <c r="B59" s="25"/>
      <c r="C59" s="26" t="s">
        <v>4</v>
      </c>
      <c r="D59" s="22"/>
      <c r="E59" s="22"/>
      <c r="F59" s="22"/>
      <c r="G59" s="22"/>
      <c r="H59" s="22"/>
      <c r="I59" s="22"/>
      <c r="J59" s="22"/>
      <c r="K59" s="22"/>
      <c r="L59" s="28">
        <v>1.27</v>
      </c>
      <c r="M59" s="28"/>
      <c r="N59" s="28">
        <v>1.2689999999999999</v>
      </c>
      <c r="O59" s="28"/>
      <c r="P59" s="28">
        <v>1.0489999999999999</v>
      </c>
      <c r="Q59" s="28"/>
      <c r="R59" s="45">
        <f t="shared" si="6"/>
        <v>1.196</v>
      </c>
      <c r="S59" s="4">
        <f t="shared" si="7"/>
        <v>224249.99999999997</v>
      </c>
      <c r="T59" s="4">
        <f>(S59-K$47)/1000</f>
        <v>82.874999999999972</v>
      </c>
      <c r="U59" s="4"/>
      <c r="V59" s="4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</row>
    <row r="60" spans="1:39" s="11" customFormat="1" ht="17.399999999999999" x14ac:dyDescent="0.3">
      <c r="A60" s="20"/>
      <c r="B60" s="20"/>
      <c r="C60" s="26" t="s">
        <v>5</v>
      </c>
      <c r="D60" s="22"/>
      <c r="E60" s="22"/>
      <c r="F60" s="22"/>
      <c r="G60" s="22"/>
      <c r="H60" s="22"/>
      <c r="I60" s="22"/>
      <c r="J60" s="22"/>
      <c r="K60" s="22"/>
      <c r="L60" s="28">
        <v>0.93300000000000005</v>
      </c>
      <c r="M60" s="28"/>
      <c r="N60" s="28">
        <v>0.39</v>
      </c>
      <c r="O60" s="28"/>
      <c r="P60" s="28">
        <v>0.81</v>
      </c>
      <c r="Q60" s="28"/>
      <c r="R60" s="45">
        <f t="shared" si="6"/>
        <v>0.71099999999999997</v>
      </c>
      <c r="S60" s="4"/>
      <c r="T60" s="4"/>
      <c r="U60" s="4">
        <f t="shared" si="8"/>
        <v>6619.6551724137935</v>
      </c>
      <c r="V60" s="4">
        <f>(U60-K$48)/1000</f>
        <v>-2.0855172413793115</v>
      </c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</row>
    <row r="61" spans="1:39" s="11" customFormat="1" ht="17.399999999999999" x14ac:dyDescent="0.3">
      <c r="A61" s="25" t="s">
        <v>17</v>
      </c>
      <c r="B61" s="25"/>
      <c r="C61" s="26" t="s">
        <v>4</v>
      </c>
      <c r="D61" s="22"/>
      <c r="E61" s="22"/>
      <c r="F61" s="22"/>
      <c r="G61" s="22"/>
      <c r="H61" s="22"/>
      <c r="I61" s="22"/>
      <c r="J61" s="22"/>
      <c r="K61" s="22"/>
      <c r="L61" s="28">
        <v>1.407</v>
      </c>
      <c r="M61" s="28"/>
      <c r="N61" s="28">
        <v>1.393</v>
      </c>
      <c r="O61" s="28"/>
      <c r="P61" s="28">
        <v>1.3169999999999999</v>
      </c>
      <c r="Q61" s="28"/>
      <c r="R61" s="45">
        <f t="shared" si="6"/>
        <v>1.3723333333333334</v>
      </c>
      <c r="S61" s="4">
        <f t="shared" si="7"/>
        <v>257312.5</v>
      </c>
      <c r="T61" s="4">
        <f>(S61-K$47)/1000</f>
        <v>115.9375</v>
      </c>
      <c r="U61" s="4"/>
      <c r="V61" s="4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</row>
    <row r="62" spans="1:39" s="11" customFormat="1" ht="17.399999999999999" x14ac:dyDescent="0.3">
      <c r="A62" s="20"/>
      <c r="B62" s="20"/>
      <c r="C62" s="26" t="s">
        <v>5</v>
      </c>
      <c r="D62" s="22"/>
      <c r="E62" s="22"/>
      <c r="F62" s="22"/>
      <c r="G62" s="22"/>
      <c r="H62" s="22"/>
      <c r="I62" s="22"/>
      <c r="J62" s="22"/>
      <c r="K62" s="22"/>
      <c r="L62" s="28">
        <v>0.88100000000000001</v>
      </c>
      <c r="M62" s="28"/>
      <c r="N62" s="28">
        <v>0.76100000000000001</v>
      </c>
      <c r="O62" s="28"/>
      <c r="P62" s="28">
        <v>0.71</v>
      </c>
      <c r="Q62" s="28"/>
      <c r="R62" s="45">
        <f t="shared" si="6"/>
        <v>0.78399999999999992</v>
      </c>
      <c r="S62" s="4"/>
      <c r="T62" s="4"/>
      <c r="U62" s="4">
        <f t="shared" si="8"/>
        <v>7299.3103448275851</v>
      </c>
      <c r="V62" s="4">
        <f>(U62-K$48)/1000</f>
        <v>-1.4058620689655199</v>
      </c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</row>
    <row r="63" spans="1:39" x14ac:dyDescent="0.3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</row>
    <row r="64" spans="1:39" x14ac:dyDescent="0.3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spans="4:39" x14ac:dyDescent="0.3"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</row>
    <row r="66" spans="4:39" x14ac:dyDescent="0.3"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</row>
    <row r="67" spans="4:39" x14ac:dyDescent="0.3"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spans="4:39" x14ac:dyDescent="0.3"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spans="4:39" x14ac:dyDescent="0.3"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</row>
    <row r="70" spans="4:39" x14ac:dyDescent="0.3"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</row>
    <row r="71" spans="4:39" x14ac:dyDescent="0.3"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</sheetData>
  <mergeCells count="85">
    <mergeCell ref="A61:B61"/>
    <mergeCell ref="A46:C46"/>
    <mergeCell ref="D46:H46"/>
    <mergeCell ref="L46:P46"/>
    <mergeCell ref="A47:B47"/>
    <mergeCell ref="A48:B48"/>
    <mergeCell ref="A49:B49"/>
    <mergeCell ref="A51:B51"/>
    <mergeCell ref="A53:B53"/>
    <mergeCell ref="A55:B55"/>
    <mergeCell ref="A57:B57"/>
    <mergeCell ref="A59:B59"/>
    <mergeCell ref="A41:B41"/>
    <mergeCell ref="A27:B27"/>
    <mergeCell ref="A28:B28"/>
    <mergeCell ref="A29:B29"/>
    <mergeCell ref="A10:B10"/>
    <mergeCell ref="A12:B12"/>
    <mergeCell ref="A14:B14"/>
    <mergeCell ref="A16:B16"/>
    <mergeCell ref="A18:B18"/>
    <mergeCell ref="A20:B20"/>
    <mergeCell ref="A31:B31"/>
    <mergeCell ref="A33:B33"/>
    <mergeCell ref="A35:B35"/>
    <mergeCell ref="A37:B37"/>
    <mergeCell ref="A39:B39"/>
    <mergeCell ref="A8:B8"/>
    <mergeCell ref="A4:C4"/>
    <mergeCell ref="D4:H4"/>
    <mergeCell ref="L4:P4"/>
    <mergeCell ref="A6:B6"/>
    <mergeCell ref="A7:B7"/>
    <mergeCell ref="AC6:AG6"/>
    <mergeCell ref="AC9:AD9"/>
    <mergeCell ref="AE9:AF9"/>
    <mergeCell ref="AC10:AD10"/>
    <mergeCell ref="AE10:AF10"/>
    <mergeCell ref="AC11:AD11"/>
    <mergeCell ref="AE11:AF11"/>
    <mergeCell ref="AC12:AD12"/>
    <mergeCell ref="AE12:AF12"/>
    <mergeCell ref="AC13:AD13"/>
    <mergeCell ref="AE13:AF13"/>
    <mergeCell ref="AC14:AD14"/>
    <mergeCell ref="AE14:AF14"/>
    <mergeCell ref="AC15:AD15"/>
    <mergeCell ref="AE15:AF15"/>
    <mergeCell ref="AC16:AD16"/>
    <mergeCell ref="AE16:AF16"/>
    <mergeCell ref="AC17:AD17"/>
    <mergeCell ref="AE17:AF17"/>
    <mergeCell ref="AC18:AD18"/>
    <mergeCell ref="AE18:AF18"/>
    <mergeCell ref="AC27:AG27"/>
    <mergeCell ref="AC29:AD29"/>
    <mergeCell ref="AE29:AF29"/>
    <mergeCell ref="AC30:AD30"/>
    <mergeCell ref="AE30:AF30"/>
    <mergeCell ref="AC31:AD31"/>
    <mergeCell ref="AE31:AF31"/>
    <mergeCell ref="AC37:AD37"/>
    <mergeCell ref="AE37:AF37"/>
    <mergeCell ref="AC32:AD32"/>
    <mergeCell ref="AE32:AF32"/>
    <mergeCell ref="AC33:AD33"/>
    <mergeCell ref="AE33:AF33"/>
    <mergeCell ref="AC34:AD34"/>
    <mergeCell ref="AE34:AF34"/>
    <mergeCell ref="G1:I1"/>
    <mergeCell ref="AG49:AH49"/>
    <mergeCell ref="AG50:AH50"/>
    <mergeCell ref="AG51:AH51"/>
    <mergeCell ref="AG44:AH44"/>
    <mergeCell ref="AG45:AH45"/>
    <mergeCell ref="AG46:AH46"/>
    <mergeCell ref="AG47:AH47"/>
    <mergeCell ref="AG48:AH48"/>
    <mergeCell ref="AC38:AD38"/>
    <mergeCell ref="AE38:AF38"/>
    <mergeCell ref="W5:X5"/>
    <mergeCell ref="AC35:AD35"/>
    <mergeCell ref="AE35:AF35"/>
    <mergeCell ref="AC36:AD36"/>
    <mergeCell ref="AE36:AF36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5</vt:i4>
      </vt:variant>
    </vt:vector>
  </HeadingPairs>
  <TitlesOfParts>
    <vt:vector size="6" baseType="lpstr">
      <vt:lpstr>TRS with TPC_24, 72 &amp; 120 hrs</vt:lpstr>
      <vt:lpstr>Chart22</vt:lpstr>
      <vt:lpstr>&lt;3&amp;&gt;3 TRS</vt:lpstr>
      <vt:lpstr>&lt;10&amp;&gt;10 TRS</vt:lpstr>
      <vt:lpstr>&lt;3&amp;&gt;3 TPC</vt:lpstr>
      <vt:lpstr>&lt;10&amp;&gt;10 TPC</vt:lpstr>
    </vt:vector>
  </TitlesOfParts>
  <Company>CPUT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Justine Angadam</dc:creator>
  <cp:lastModifiedBy>31382312</cp:lastModifiedBy>
  <dcterms:created xsi:type="dcterms:W3CDTF">2021-01-01T00:46:02Z</dcterms:created>
  <dcterms:modified xsi:type="dcterms:W3CDTF">2022-09-29T04:54:27Z</dcterms:modified>
</cp:coreProperties>
</file>